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0520" windowHeight="9555"/>
  </bookViews>
  <sheets>
    <sheet name="Rigidezze" sheetId="1" r:id="rId1"/>
    <sheet name="Periodo" sheetId="2" r:id="rId2"/>
    <sheet name="Car.Soll." sheetId="3" r:id="rId3"/>
    <sheet name="SLD" sheetId="4" r:id="rId4"/>
    <sheet name="Rigidezze (migl)" sheetId="5" r:id="rId5"/>
    <sheet name="Periodo (migl)" sheetId="6" r:id="rId6"/>
    <sheet name="Car.Soll. (migl)" sheetId="7" r:id="rId7"/>
  </sheet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91" i="7"/>
  <c r="T90"/>
  <c r="S90"/>
  <c r="T89"/>
  <c r="S89"/>
  <c r="T88"/>
  <c r="S88"/>
  <c r="T87"/>
  <c r="S87"/>
  <c r="T86"/>
  <c r="S86"/>
  <c r="S73"/>
  <c r="T72"/>
  <c r="S72"/>
  <c r="T71"/>
  <c r="S71"/>
  <c r="T70"/>
  <c r="S70"/>
  <c r="T69"/>
  <c r="S69"/>
  <c r="T68"/>
  <c r="S68"/>
  <c r="U62"/>
  <c r="S62"/>
  <c r="V61"/>
  <c r="U61"/>
  <c r="T61"/>
  <c r="S61"/>
  <c r="V60"/>
  <c r="U60"/>
  <c r="T60"/>
  <c r="S60"/>
  <c r="V59"/>
  <c r="U59"/>
  <c r="T59"/>
  <c r="S59"/>
  <c r="V58"/>
  <c r="U58"/>
  <c r="T58"/>
  <c r="S58"/>
  <c r="V57"/>
  <c r="U57"/>
  <c r="T57"/>
  <c r="S57"/>
  <c r="U44"/>
  <c r="S44"/>
  <c r="V43"/>
  <c r="U43"/>
  <c r="T43"/>
  <c r="S43"/>
  <c r="V42"/>
  <c r="U42"/>
  <c r="T42"/>
  <c r="S42"/>
  <c r="V41"/>
  <c r="U41"/>
  <c r="T41"/>
  <c r="S41"/>
  <c r="V40"/>
  <c r="U40"/>
  <c r="T40"/>
  <c r="S40"/>
  <c r="V39"/>
  <c r="U39"/>
  <c r="T39"/>
  <c r="S39"/>
  <c r="U33"/>
  <c r="S33"/>
  <c r="V32"/>
  <c r="U32"/>
  <c r="T32"/>
  <c r="S32"/>
  <c r="V31"/>
  <c r="U31"/>
  <c r="T31"/>
  <c r="S31"/>
  <c r="V30"/>
  <c r="U30"/>
  <c r="T30"/>
  <c r="S30"/>
  <c r="V29"/>
  <c r="U29"/>
  <c r="T29"/>
  <c r="S29"/>
  <c r="V28"/>
  <c r="U28"/>
  <c r="T28"/>
  <c r="S28"/>
  <c r="U15"/>
  <c r="V14"/>
  <c r="U14"/>
  <c r="V13"/>
  <c r="U13"/>
  <c r="V12"/>
  <c r="U12"/>
  <c r="V11"/>
  <c r="U11"/>
  <c r="V10"/>
  <c r="U10"/>
  <c r="S11"/>
  <c r="T11"/>
  <c r="S12"/>
  <c r="T12"/>
  <c r="S13"/>
  <c r="T13"/>
  <c r="S14"/>
  <c r="T14"/>
  <c r="S15"/>
  <c r="T10"/>
  <c r="S10"/>
  <c r="L32" i="5"/>
  <c r="L31"/>
  <c r="L30"/>
  <c r="L29"/>
  <c r="L20"/>
  <c r="L19"/>
  <c r="L18"/>
  <c r="L17"/>
  <c r="I19" i="1"/>
  <c r="I18"/>
  <c r="I17"/>
  <c r="I16"/>
  <c r="I28"/>
  <c r="I29"/>
  <c r="I30"/>
  <c r="I31"/>
  <c r="C69" i="7"/>
  <c r="C70"/>
  <c r="C71"/>
  <c r="C72"/>
  <c r="C73" s="1"/>
  <c r="C68"/>
  <c r="C77"/>
  <c r="C86" s="1"/>
  <c r="C78"/>
  <c r="C87" s="1"/>
  <c r="C79"/>
  <c r="C88" s="1"/>
  <c r="C80"/>
  <c r="C89" s="1"/>
  <c r="C81"/>
  <c r="C90" s="1"/>
  <c r="K90"/>
  <c r="K89"/>
  <c r="K88"/>
  <c r="K87"/>
  <c r="K86"/>
  <c r="K81"/>
  <c r="K80"/>
  <c r="K79"/>
  <c r="K78"/>
  <c r="K77"/>
  <c r="D40"/>
  <c r="D41"/>
  <c r="D42"/>
  <c r="D43"/>
  <c r="D39"/>
  <c r="D11"/>
  <c r="D12"/>
  <c r="D13"/>
  <c r="D14"/>
  <c r="D10"/>
  <c r="K61"/>
  <c r="K60"/>
  <c r="K59"/>
  <c r="K58"/>
  <c r="K57"/>
  <c r="K52"/>
  <c r="K51"/>
  <c r="K50"/>
  <c r="K49"/>
  <c r="K48"/>
  <c r="C43"/>
  <c r="C42"/>
  <c r="C41"/>
  <c r="C40"/>
  <c r="C39"/>
  <c r="K32"/>
  <c r="K31"/>
  <c r="K30"/>
  <c r="K29"/>
  <c r="K28"/>
  <c r="K23"/>
  <c r="K22"/>
  <c r="K21"/>
  <c r="K20"/>
  <c r="K19"/>
  <c r="G3"/>
  <c r="G26" i="6"/>
  <c r="G27"/>
  <c r="G28"/>
  <c r="G25"/>
  <c r="G24"/>
  <c r="G12"/>
  <c r="G13"/>
  <c r="G14"/>
  <c r="G11"/>
  <c r="G10"/>
  <c r="J28"/>
  <c r="B28"/>
  <c r="D28" s="1"/>
  <c r="C27"/>
  <c r="C26" s="1"/>
  <c r="C25" s="1"/>
  <c r="C24" s="1"/>
  <c r="B27"/>
  <c r="J27" s="1"/>
  <c r="B26"/>
  <c r="J26" s="1"/>
  <c r="B25"/>
  <c r="D25" s="1"/>
  <c r="B24"/>
  <c r="B15"/>
  <c r="J7" s="1"/>
  <c r="J14"/>
  <c r="D14"/>
  <c r="J13"/>
  <c r="D13"/>
  <c r="J12"/>
  <c r="D12"/>
  <c r="J11"/>
  <c r="D11"/>
  <c r="J10"/>
  <c r="D10"/>
  <c r="D27" l="1"/>
  <c r="D24"/>
  <c r="E24" s="1"/>
  <c r="B29"/>
  <c r="J21" s="1"/>
  <c r="D15"/>
  <c r="E10" s="1"/>
  <c r="C82" i="7"/>
  <c r="C91" s="1"/>
  <c r="J24" i="6"/>
  <c r="D26"/>
  <c r="J25"/>
  <c r="E26" l="1"/>
  <c r="E12"/>
  <c r="E27"/>
  <c r="E13"/>
  <c r="E28"/>
  <c r="E11"/>
  <c r="E25"/>
  <c r="E14"/>
  <c r="D29"/>
  <c r="F24"/>
  <c r="H24" s="1"/>
  <c r="F10"/>
  <c r="E29" l="1"/>
  <c r="E15"/>
  <c r="F25"/>
  <c r="F26" s="1"/>
  <c r="H26" s="1"/>
  <c r="F11"/>
  <c r="H11" s="1"/>
  <c r="H10"/>
  <c r="H25" l="1"/>
  <c r="F12"/>
  <c r="F13" s="1"/>
  <c r="F27"/>
  <c r="H27" s="1"/>
  <c r="F28" l="1"/>
  <c r="H28" s="1"/>
  <c r="I28" s="1"/>
  <c r="L28" s="1"/>
  <c r="H12"/>
  <c r="H13"/>
  <c r="F14"/>
  <c r="H14" s="1"/>
  <c r="I14" s="1"/>
  <c r="I27" l="1"/>
  <c r="L27" s="1"/>
  <c r="K28"/>
  <c r="I13"/>
  <c r="K14"/>
  <c r="L14"/>
  <c r="I26" l="1"/>
  <c r="L26" s="1"/>
  <c r="K27"/>
  <c r="I12"/>
  <c r="K13"/>
  <c r="L13"/>
  <c r="I25" l="1"/>
  <c r="L25" s="1"/>
  <c r="K26"/>
  <c r="I11"/>
  <c r="K12"/>
  <c r="L12"/>
  <c r="I24" l="1"/>
  <c r="K24" s="1"/>
  <c r="K29" s="1"/>
  <c r="K25"/>
  <c r="K11"/>
  <c r="I10"/>
  <c r="L11"/>
  <c r="L24" l="1"/>
  <c r="L29" s="1"/>
  <c r="K31" s="1"/>
  <c r="I3" s="1"/>
  <c r="L35" i="7" s="1"/>
  <c r="K10" i="6"/>
  <c r="K15" s="1"/>
  <c r="L10"/>
  <c r="L15" s="1"/>
  <c r="B41" i="7" l="1"/>
  <c r="E41" s="1"/>
  <c r="E70" s="1"/>
  <c r="B42"/>
  <c r="E42" s="1"/>
  <c r="F42" s="1"/>
  <c r="B40"/>
  <c r="E40" s="1"/>
  <c r="E69" s="1"/>
  <c r="B43"/>
  <c r="E43" s="1"/>
  <c r="F43" s="1"/>
  <c r="B39"/>
  <c r="E39" s="1"/>
  <c r="E68" s="1"/>
  <c r="K17" i="6"/>
  <c r="F3" s="1"/>
  <c r="L6" i="7" s="1"/>
  <c r="B14" s="1"/>
  <c r="E14" s="1"/>
  <c r="F28" i="5"/>
  <c r="F29"/>
  <c r="F30"/>
  <c r="F31"/>
  <c r="F32"/>
  <c r="D16"/>
  <c r="E16"/>
  <c r="F16"/>
  <c r="D17"/>
  <c r="E17"/>
  <c r="F17"/>
  <c r="D18"/>
  <c r="E18"/>
  <c r="F18"/>
  <c r="D19"/>
  <c r="E19"/>
  <c r="F19"/>
  <c r="D20"/>
  <c r="E20"/>
  <c r="F20"/>
  <c r="R4"/>
  <c r="R5"/>
  <c r="R6"/>
  <c r="R7"/>
  <c r="R8"/>
  <c r="F39" i="7" l="1"/>
  <c r="F68" s="1"/>
  <c r="E48"/>
  <c r="E77" s="1"/>
  <c r="E86" s="1"/>
  <c r="E72"/>
  <c r="E49"/>
  <c r="E78" s="1"/>
  <c r="E87" s="1"/>
  <c r="E52"/>
  <c r="E81" s="1"/>
  <c r="E90" s="1"/>
  <c r="F44"/>
  <c r="F73" s="1"/>
  <c r="B10"/>
  <c r="E10" s="1"/>
  <c r="F10" s="1"/>
  <c r="E50"/>
  <c r="E59" s="1"/>
  <c r="F41"/>
  <c r="G42" s="1"/>
  <c r="E51"/>
  <c r="E60" s="1"/>
  <c r="B11"/>
  <c r="E11" s="1"/>
  <c r="F11" s="1"/>
  <c r="E71"/>
  <c r="B13"/>
  <c r="E13" s="1"/>
  <c r="E22" s="1"/>
  <c r="E31" s="1"/>
  <c r="F40"/>
  <c r="F69" s="1"/>
  <c r="B12"/>
  <c r="E12" s="1"/>
  <c r="F12" s="1"/>
  <c r="G43"/>
  <c r="F71"/>
  <c r="F51"/>
  <c r="F15"/>
  <c r="F24" s="1"/>
  <c r="F14"/>
  <c r="F23" s="1"/>
  <c r="E23"/>
  <c r="E32" s="1"/>
  <c r="F52"/>
  <c r="F72"/>
  <c r="E21"/>
  <c r="E30" s="1"/>
  <c r="K25" i="5"/>
  <c r="K13"/>
  <c r="P4"/>
  <c r="Q4"/>
  <c r="P5"/>
  <c r="Q5"/>
  <c r="P6"/>
  <c r="Q6"/>
  <c r="P7"/>
  <c r="Q7"/>
  <c r="P8"/>
  <c r="Q8"/>
  <c r="G39" i="7" l="1"/>
  <c r="G68" s="1"/>
  <c r="F48"/>
  <c r="F57" s="1"/>
  <c r="L57" s="1"/>
  <c r="E19"/>
  <c r="E28" s="1"/>
  <c r="E57"/>
  <c r="F49"/>
  <c r="F58" s="1"/>
  <c r="L58" s="1"/>
  <c r="E58"/>
  <c r="E61"/>
  <c r="F53"/>
  <c r="F62" s="1"/>
  <c r="L62" s="1"/>
  <c r="F13"/>
  <c r="G14" s="1"/>
  <c r="G40"/>
  <c r="G49" s="1"/>
  <c r="G41"/>
  <c r="G50" s="1"/>
  <c r="E80"/>
  <c r="E89" s="1"/>
  <c r="F70"/>
  <c r="E79"/>
  <c r="E88" s="1"/>
  <c r="E20"/>
  <c r="E29" s="1"/>
  <c r="F50"/>
  <c r="L50" s="1"/>
  <c r="G72"/>
  <c r="H43"/>
  <c r="G52"/>
  <c r="F81"/>
  <c r="L52"/>
  <c r="F61"/>
  <c r="L61" s="1"/>
  <c r="F21"/>
  <c r="F19"/>
  <c r="G10"/>
  <c r="G11"/>
  <c r="F79"/>
  <c r="F59"/>
  <c r="L59" s="1"/>
  <c r="F82"/>
  <c r="L53"/>
  <c r="F60"/>
  <c r="L60" s="1"/>
  <c r="F80"/>
  <c r="L51"/>
  <c r="F33"/>
  <c r="L33" s="1"/>
  <c r="L24"/>
  <c r="L23"/>
  <c r="F32"/>
  <c r="L32" s="1"/>
  <c r="F20"/>
  <c r="G12"/>
  <c r="G51"/>
  <c r="G71"/>
  <c r="H42"/>
  <c r="D32" i="5"/>
  <c r="E32"/>
  <c r="D29"/>
  <c r="E29"/>
  <c r="D30"/>
  <c r="E30"/>
  <c r="D31"/>
  <c r="E31"/>
  <c r="D28"/>
  <c r="E28"/>
  <c r="J32"/>
  <c r="I32"/>
  <c r="H32"/>
  <c r="G32"/>
  <c r="C32"/>
  <c r="B32"/>
  <c r="J31"/>
  <c r="I31"/>
  <c r="H31"/>
  <c r="G31"/>
  <c r="C31"/>
  <c r="B31"/>
  <c r="J30"/>
  <c r="I30"/>
  <c r="H30"/>
  <c r="G30"/>
  <c r="C30"/>
  <c r="B30"/>
  <c r="J29"/>
  <c r="I29"/>
  <c r="H29"/>
  <c r="G29"/>
  <c r="C29"/>
  <c r="B29"/>
  <c r="J28"/>
  <c r="I28"/>
  <c r="H28"/>
  <c r="G28"/>
  <c r="C28"/>
  <c r="B28"/>
  <c r="J20"/>
  <c r="I20"/>
  <c r="H20"/>
  <c r="G20"/>
  <c r="C20"/>
  <c r="B20"/>
  <c r="J19"/>
  <c r="I19"/>
  <c r="H19"/>
  <c r="G19"/>
  <c r="C19"/>
  <c r="B19"/>
  <c r="J18"/>
  <c r="I18"/>
  <c r="H18"/>
  <c r="G18"/>
  <c r="C18"/>
  <c r="B18"/>
  <c r="J17"/>
  <c r="I17"/>
  <c r="H17"/>
  <c r="G17"/>
  <c r="C17"/>
  <c r="B17"/>
  <c r="J16"/>
  <c r="I16"/>
  <c r="H16"/>
  <c r="G16"/>
  <c r="C16"/>
  <c r="B16"/>
  <c r="V8"/>
  <c r="U8"/>
  <c r="T8"/>
  <c r="S8"/>
  <c r="O8"/>
  <c r="N8"/>
  <c r="V7"/>
  <c r="U7"/>
  <c r="T7"/>
  <c r="S7"/>
  <c r="O7"/>
  <c r="N7"/>
  <c r="V6"/>
  <c r="U6"/>
  <c r="T6"/>
  <c r="S6"/>
  <c r="O6"/>
  <c r="N6"/>
  <c r="V5"/>
  <c r="U5"/>
  <c r="T5"/>
  <c r="S5"/>
  <c r="O5"/>
  <c r="N5"/>
  <c r="V4"/>
  <c r="U4"/>
  <c r="T4"/>
  <c r="S4"/>
  <c r="O4"/>
  <c r="N4"/>
  <c r="F77" i="7" l="1"/>
  <c r="F86" s="1"/>
  <c r="L86" s="1"/>
  <c r="L48"/>
  <c r="H39"/>
  <c r="H68" s="1"/>
  <c r="G48"/>
  <c r="G77" s="1"/>
  <c r="G86" s="1"/>
  <c r="F78"/>
  <c r="F87" s="1"/>
  <c r="L87" s="1"/>
  <c r="L49"/>
  <c r="G69"/>
  <c r="H40"/>
  <c r="H69" s="1"/>
  <c r="F22"/>
  <c r="L22" s="1"/>
  <c r="G13"/>
  <c r="H13" s="1"/>
  <c r="H22" s="1"/>
  <c r="H31" s="1"/>
  <c r="H41"/>
  <c r="H50" s="1"/>
  <c r="G70"/>
  <c r="F29"/>
  <c r="L29" s="1"/>
  <c r="L20"/>
  <c r="H12"/>
  <c r="H21" s="1"/>
  <c r="H30" s="1"/>
  <c r="G21"/>
  <c r="G30" s="1"/>
  <c r="L81"/>
  <c r="F90"/>
  <c r="L90" s="1"/>
  <c r="H10"/>
  <c r="G19"/>
  <c r="G28" s="1"/>
  <c r="G80"/>
  <c r="G89" s="1"/>
  <c r="G60"/>
  <c r="G23"/>
  <c r="G32" s="1"/>
  <c r="H14"/>
  <c r="H23" s="1"/>
  <c r="H32" s="1"/>
  <c r="G57"/>
  <c r="G59"/>
  <c r="G79"/>
  <c r="G88" s="1"/>
  <c r="G20"/>
  <c r="G29" s="1"/>
  <c r="H11"/>
  <c r="H20" s="1"/>
  <c r="H29" s="1"/>
  <c r="L79"/>
  <c r="F88"/>
  <c r="L88" s="1"/>
  <c r="G78"/>
  <c r="G87" s="1"/>
  <c r="G58"/>
  <c r="L19"/>
  <c r="F28"/>
  <c r="L28" s="1"/>
  <c r="H52"/>
  <c r="H72"/>
  <c r="G81"/>
  <c r="G90" s="1"/>
  <c r="G61"/>
  <c r="F89"/>
  <c r="L89" s="1"/>
  <c r="L80"/>
  <c r="H51"/>
  <c r="H71"/>
  <c r="L82"/>
  <c r="F91"/>
  <c r="L91" s="1"/>
  <c r="F30"/>
  <c r="L30" s="1"/>
  <c r="L21"/>
  <c r="K16" i="5"/>
  <c r="M16" s="1"/>
  <c r="K20"/>
  <c r="M20" s="1"/>
  <c r="K29"/>
  <c r="M29" s="1"/>
  <c r="K18"/>
  <c r="M18" s="1"/>
  <c r="K31"/>
  <c r="M31" s="1"/>
  <c r="K17"/>
  <c r="M17" s="1"/>
  <c r="K19"/>
  <c r="M19" s="1"/>
  <c r="K28"/>
  <c r="M28" s="1"/>
  <c r="K30"/>
  <c r="M30" s="1"/>
  <c r="K32"/>
  <c r="M32" s="1"/>
  <c r="E11" i="4"/>
  <c r="E7"/>
  <c r="E8"/>
  <c r="E9"/>
  <c r="E10"/>
  <c r="E6"/>
  <c r="D10"/>
  <c r="D7"/>
  <c r="D8"/>
  <c r="D9"/>
  <c r="D6"/>
  <c r="C6"/>
  <c r="C7"/>
  <c r="C8"/>
  <c r="C9"/>
  <c r="C10"/>
  <c r="B7"/>
  <c r="B8"/>
  <c r="B9"/>
  <c r="B10"/>
  <c r="B6"/>
  <c r="E2"/>
  <c r="B40" i="3"/>
  <c r="B41"/>
  <c r="B42"/>
  <c r="B43"/>
  <c r="B39"/>
  <c r="L35"/>
  <c r="B11"/>
  <c r="B12"/>
  <c r="B13"/>
  <c r="B14"/>
  <c r="B10"/>
  <c r="L6"/>
  <c r="D40"/>
  <c r="D41"/>
  <c r="D42"/>
  <c r="D43"/>
  <c r="D39"/>
  <c r="J28" i="1"/>
  <c r="J29"/>
  <c r="J30"/>
  <c r="J31"/>
  <c r="J27"/>
  <c r="D11" i="3"/>
  <c r="D12"/>
  <c r="D13"/>
  <c r="D14"/>
  <c r="D10"/>
  <c r="J16" i="1"/>
  <c r="J17"/>
  <c r="J18"/>
  <c r="J19"/>
  <c r="J15"/>
  <c r="R26" i="2"/>
  <c r="K59" i="3"/>
  <c r="K49"/>
  <c r="C43"/>
  <c r="C41"/>
  <c r="K31"/>
  <c r="K30"/>
  <c r="K21"/>
  <c r="K20"/>
  <c r="C42"/>
  <c r="C40"/>
  <c r="C39"/>
  <c r="K60"/>
  <c r="L77" i="7" l="1"/>
  <c r="H48"/>
  <c r="H77" s="1"/>
  <c r="H86" s="1"/>
  <c r="I39"/>
  <c r="I40" s="1"/>
  <c r="L78"/>
  <c r="F31"/>
  <c r="L31" s="1"/>
  <c r="H49"/>
  <c r="H78" s="1"/>
  <c r="H87" s="1"/>
  <c r="G22"/>
  <c r="G31" s="1"/>
  <c r="H70"/>
  <c r="H80"/>
  <c r="H89" s="1"/>
  <c r="H60"/>
  <c r="H79"/>
  <c r="H88" s="1"/>
  <c r="H59"/>
  <c r="H61"/>
  <c r="H81"/>
  <c r="H90" s="1"/>
  <c r="H19"/>
  <c r="H28" s="1"/>
  <c r="I10"/>
  <c r="E39" i="3"/>
  <c r="E10"/>
  <c r="E40"/>
  <c r="E11"/>
  <c r="E43"/>
  <c r="E14"/>
  <c r="E41"/>
  <c r="E12"/>
  <c r="E42"/>
  <c r="E13"/>
  <c r="K48"/>
  <c r="K52"/>
  <c r="K58"/>
  <c r="K19"/>
  <c r="K23"/>
  <c r="K29"/>
  <c r="K51"/>
  <c r="K57"/>
  <c r="K61"/>
  <c r="G3"/>
  <c r="K22"/>
  <c r="K28"/>
  <c r="K32"/>
  <c r="K50"/>
  <c r="H57" i="7" l="1"/>
  <c r="I48"/>
  <c r="I77" s="1"/>
  <c r="I86" s="1"/>
  <c r="I68"/>
  <c r="H58"/>
  <c r="I11"/>
  <c r="I19"/>
  <c r="I28" s="1"/>
  <c r="I69"/>
  <c r="I49"/>
  <c r="I41"/>
  <c r="E20" i="3"/>
  <c r="E29" s="1"/>
  <c r="F11"/>
  <c r="F41"/>
  <c r="E50"/>
  <c r="E59" s="1"/>
  <c r="E49"/>
  <c r="E58" s="1"/>
  <c r="F40"/>
  <c r="E22"/>
  <c r="E31" s="1"/>
  <c r="F13"/>
  <c r="F14"/>
  <c r="F23" s="1"/>
  <c r="F15"/>
  <c r="F24" s="1"/>
  <c r="E23"/>
  <c r="E32" s="1"/>
  <c r="E19"/>
  <c r="E28" s="1"/>
  <c r="F10"/>
  <c r="E21"/>
  <c r="E30" s="1"/>
  <c r="F12"/>
  <c r="F42"/>
  <c r="E51"/>
  <c r="E60" s="1"/>
  <c r="F44"/>
  <c r="F53" s="1"/>
  <c r="F43"/>
  <c r="F52" s="1"/>
  <c r="E52"/>
  <c r="E61" s="1"/>
  <c r="F39"/>
  <c r="E48"/>
  <c r="E57" s="1"/>
  <c r="I57" i="7" l="1"/>
  <c r="I20"/>
  <c r="I29" s="1"/>
  <c r="I12"/>
  <c r="I70"/>
  <c r="I50"/>
  <c r="I42"/>
  <c r="I58"/>
  <c r="I78"/>
  <c r="I87" s="1"/>
  <c r="F22" i="3"/>
  <c r="G14"/>
  <c r="F61"/>
  <c r="L61" s="1"/>
  <c r="L52"/>
  <c r="F21"/>
  <c r="G13"/>
  <c r="F50"/>
  <c r="G42"/>
  <c r="F62"/>
  <c r="L62" s="1"/>
  <c r="L53"/>
  <c r="F33"/>
  <c r="L33" s="1"/>
  <c r="L24"/>
  <c r="G41"/>
  <c r="F49"/>
  <c r="F20"/>
  <c r="G12"/>
  <c r="F51"/>
  <c r="G43"/>
  <c r="F48"/>
  <c r="G40"/>
  <c r="G39"/>
  <c r="F19"/>
  <c r="G11"/>
  <c r="G10"/>
  <c r="F32"/>
  <c r="L32" s="1"/>
  <c r="L23"/>
  <c r="I13" i="7" l="1"/>
  <c r="I21"/>
  <c r="I30" s="1"/>
  <c r="I79"/>
  <c r="I88" s="1"/>
  <c r="I59"/>
  <c r="I71"/>
  <c r="I51"/>
  <c r="I43"/>
  <c r="G48" i="3"/>
  <c r="G57" s="1"/>
  <c r="H39"/>
  <c r="F60"/>
  <c r="L60" s="1"/>
  <c r="L51"/>
  <c r="F30"/>
  <c r="L30" s="1"/>
  <c r="L21"/>
  <c r="G19"/>
  <c r="G28" s="1"/>
  <c r="H10"/>
  <c r="H12"/>
  <c r="H21" s="1"/>
  <c r="H30" s="1"/>
  <c r="G21"/>
  <c r="G30" s="1"/>
  <c r="G51"/>
  <c r="G60" s="1"/>
  <c r="H42"/>
  <c r="H51" s="1"/>
  <c r="H60" s="1"/>
  <c r="G20"/>
  <c r="G29" s="1"/>
  <c r="H11"/>
  <c r="H20" s="1"/>
  <c r="H29" s="1"/>
  <c r="F57"/>
  <c r="L57" s="1"/>
  <c r="L48"/>
  <c r="F29"/>
  <c r="L29" s="1"/>
  <c r="L20"/>
  <c r="F59"/>
  <c r="L59" s="1"/>
  <c r="L50"/>
  <c r="H41"/>
  <c r="H50" s="1"/>
  <c r="H59" s="1"/>
  <c r="G50"/>
  <c r="G59" s="1"/>
  <c r="F31"/>
  <c r="L31" s="1"/>
  <c r="L22"/>
  <c r="G49"/>
  <c r="G58" s="1"/>
  <c r="H40"/>
  <c r="H49" s="1"/>
  <c r="H58" s="1"/>
  <c r="F28"/>
  <c r="L28" s="1"/>
  <c r="L19"/>
  <c r="G52"/>
  <c r="G61" s="1"/>
  <c r="H43"/>
  <c r="H52" s="1"/>
  <c r="H61" s="1"/>
  <c r="F58"/>
  <c r="L58" s="1"/>
  <c r="L49"/>
  <c r="H13"/>
  <c r="H22" s="1"/>
  <c r="H31" s="1"/>
  <c r="G22"/>
  <c r="G31" s="1"/>
  <c r="G23"/>
  <c r="G32" s="1"/>
  <c r="H14"/>
  <c r="H23" s="1"/>
  <c r="H32" s="1"/>
  <c r="I22" i="7" l="1"/>
  <c r="I31" s="1"/>
  <c r="I14"/>
  <c r="I23" s="1"/>
  <c r="I32" s="1"/>
  <c r="I52"/>
  <c r="I72"/>
  <c r="I60"/>
  <c r="I80"/>
  <c r="I89" s="1"/>
  <c r="I10" i="3"/>
  <c r="H19"/>
  <c r="H28" s="1"/>
  <c r="H48"/>
  <c r="H57" s="1"/>
  <c r="I39"/>
  <c r="I61" i="7" l="1"/>
  <c r="I81"/>
  <c r="I90" s="1"/>
  <c r="I40" i="3"/>
  <c r="I48"/>
  <c r="I57" s="1"/>
  <c r="I11"/>
  <c r="I19"/>
  <c r="I28" s="1"/>
  <c r="I12" l="1"/>
  <c r="I20"/>
  <c r="I29" s="1"/>
  <c r="I49"/>
  <c r="I58" s="1"/>
  <c r="I41"/>
  <c r="I50" l="1"/>
  <c r="I59" s="1"/>
  <c r="I42"/>
  <c r="I21"/>
  <c r="I30" s="1"/>
  <c r="I13"/>
  <c r="I14" l="1"/>
  <c r="I23" s="1"/>
  <c r="I32" s="1"/>
  <c r="I22"/>
  <c r="I31" s="1"/>
  <c r="I43"/>
  <c r="I52" s="1"/>
  <c r="I61" s="1"/>
  <c r="I51"/>
  <c r="I60" s="1"/>
  <c r="G25" i="2" l="1"/>
  <c r="G26"/>
  <c r="G27"/>
  <c r="G28"/>
  <c r="G24"/>
  <c r="D11"/>
  <c r="D12"/>
  <c r="D13"/>
  <c r="D14"/>
  <c r="D10"/>
  <c r="G11"/>
  <c r="G12"/>
  <c r="G13"/>
  <c r="G14"/>
  <c r="G10"/>
  <c r="C27"/>
  <c r="C26" s="1"/>
  <c r="C25" s="1"/>
  <c r="C24" s="1"/>
  <c r="J14"/>
  <c r="B26"/>
  <c r="J11"/>
  <c r="J10"/>
  <c r="K5" i="1"/>
  <c r="L5"/>
  <c r="M5"/>
  <c r="N5"/>
  <c r="O5"/>
  <c r="P5"/>
  <c r="K6"/>
  <c r="L6"/>
  <c r="M6"/>
  <c r="N6"/>
  <c r="O6"/>
  <c r="P6"/>
  <c r="K7"/>
  <c r="L7"/>
  <c r="M7"/>
  <c r="N7"/>
  <c r="O7"/>
  <c r="P7"/>
  <c r="K8"/>
  <c r="L8"/>
  <c r="M8"/>
  <c r="N8"/>
  <c r="O8"/>
  <c r="P8"/>
  <c r="L4"/>
  <c r="M4"/>
  <c r="N4"/>
  <c r="O4"/>
  <c r="P4"/>
  <c r="K4"/>
  <c r="B25" i="2" l="1"/>
  <c r="J25" s="1"/>
  <c r="B28"/>
  <c r="J28" s="1"/>
  <c r="B24"/>
  <c r="J24" s="1"/>
  <c r="J26"/>
  <c r="D26"/>
  <c r="J13"/>
  <c r="J12"/>
  <c r="B15"/>
  <c r="J7" s="1"/>
  <c r="B27"/>
  <c r="D28"/>
  <c r="C27" i="1"/>
  <c r="D27"/>
  <c r="E27"/>
  <c r="F27"/>
  <c r="G27"/>
  <c r="C28"/>
  <c r="D28"/>
  <c r="E28"/>
  <c r="F28"/>
  <c r="G28"/>
  <c r="C29"/>
  <c r="D29"/>
  <c r="E29"/>
  <c r="F29"/>
  <c r="G29"/>
  <c r="C30"/>
  <c r="D30"/>
  <c r="E30"/>
  <c r="F30"/>
  <c r="G30"/>
  <c r="C31"/>
  <c r="D31"/>
  <c r="E31"/>
  <c r="F31"/>
  <c r="G31"/>
  <c r="B28"/>
  <c r="B29"/>
  <c r="B30"/>
  <c r="B31"/>
  <c r="B27"/>
  <c r="B16"/>
  <c r="C16"/>
  <c r="D16"/>
  <c r="E16"/>
  <c r="F16"/>
  <c r="G16"/>
  <c r="B17"/>
  <c r="C17"/>
  <c r="D17"/>
  <c r="E17"/>
  <c r="F17"/>
  <c r="G17"/>
  <c r="B18"/>
  <c r="C18"/>
  <c r="D18"/>
  <c r="E18"/>
  <c r="F18"/>
  <c r="G18"/>
  <c r="B19"/>
  <c r="C19"/>
  <c r="D19"/>
  <c r="E19"/>
  <c r="F19"/>
  <c r="G19"/>
  <c r="C15"/>
  <c r="D15"/>
  <c r="E15"/>
  <c r="F15"/>
  <c r="G15"/>
  <c r="B15"/>
  <c r="D25" i="2" l="1"/>
  <c r="D24"/>
  <c r="D27"/>
  <c r="J27"/>
  <c r="B29"/>
  <c r="J21" s="1"/>
  <c r="H15" i="1"/>
  <c r="H18"/>
  <c r="H19"/>
  <c r="H30"/>
  <c r="H27"/>
  <c r="H28"/>
  <c r="H17"/>
  <c r="H16"/>
  <c r="H29"/>
  <c r="H31"/>
  <c r="D29" i="2" l="1"/>
  <c r="D15"/>
  <c r="E25" l="1"/>
  <c r="E11"/>
  <c r="E14"/>
  <c r="E10"/>
  <c r="F10" s="1"/>
  <c r="E12"/>
  <c r="E13"/>
  <c r="E24"/>
  <c r="E27"/>
  <c r="E28"/>
  <c r="E26"/>
  <c r="F24"/>
  <c r="E29" l="1"/>
  <c r="E15"/>
  <c r="H24"/>
  <c r="F25"/>
  <c r="H10"/>
  <c r="F11"/>
  <c r="H11" l="1"/>
  <c r="F12"/>
  <c r="H25"/>
  <c r="F26"/>
  <c r="H26" l="1"/>
  <c r="F27"/>
  <c r="H12"/>
  <c r="F13"/>
  <c r="H13" l="1"/>
  <c r="F14"/>
  <c r="H14" s="1"/>
  <c r="I14" s="1"/>
  <c r="H27"/>
  <c r="F28"/>
  <c r="H28" s="1"/>
  <c r="I28" s="1"/>
  <c r="I27" l="1"/>
  <c r="K28"/>
  <c r="L28"/>
  <c r="I13"/>
  <c r="K14"/>
  <c r="L14"/>
  <c r="I12" l="1"/>
  <c r="K13"/>
  <c r="L13"/>
  <c r="I26"/>
  <c r="K27"/>
  <c r="L27"/>
  <c r="I25" l="1"/>
  <c r="K26"/>
  <c r="L26"/>
  <c r="I11"/>
  <c r="K12"/>
  <c r="L12"/>
  <c r="I10" l="1"/>
  <c r="K11"/>
  <c r="L11"/>
  <c r="I24"/>
  <c r="K25"/>
  <c r="L25"/>
  <c r="K24" l="1"/>
  <c r="K29" s="1"/>
  <c r="L24"/>
  <c r="L29" s="1"/>
  <c r="K10"/>
  <c r="K15" s="1"/>
  <c r="L10"/>
  <c r="L15" s="1"/>
  <c r="K17" l="1"/>
  <c r="F3" s="1"/>
  <c r="K31"/>
  <c r="I3" s="1"/>
</calcChain>
</file>

<file path=xl/sharedStrings.xml><?xml version="1.0" encoding="utf-8"?>
<sst xmlns="http://schemas.openxmlformats.org/spreadsheetml/2006/main" count="555" uniqueCount="81">
  <si>
    <t>Piano</t>
  </si>
  <si>
    <t>30x70</t>
  </si>
  <si>
    <t>2 emerg.</t>
  </si>
  <si>
    <t>70x30</t>
  </si>
  <si>
    <t>1 emerg.</t>
  </si>
  <si>
    <t>2 spess.</t>
  </si>
  <si>
    <t>1 spess.</t>
  </si>
  <si>
    <t>direzione x</t>
  </si>
  <si>
    <t>n.pil</t>
  </si>
  <si>
    <r>
      <rPr>
        <sz val="11"/>
        <color theme="1"/>
        <rFont val="Symbol"/>
        <family val="1"/>
        <charset val="2"/>
      </rPr>
      <t>S</t>
    </r>
    <r>
      <rPr>
        <sz val="11"/>
        <color theme="1"/>
        <rFont val="Calibri"/>
        <family val="2"/>
        <scheme val="minor"/>
      </rPr>
      <t xml:space="preserve"> k</t>
    </r>
  </si>
  <si>
    <t>totale</t>
  </si>
  <si>
    <t>direzione y</t>
  </si>
  <si>
    <t>Rigidezze</t>
  </si>
  <si>
    <t>Rigidezze normalizzate</t>
  </si>
  <si>
    <t>Periodo proprio della struttura</t>
  </si>
  <si>
    <t>Tx</t>
  </si>
  <si>
    <t>s</t>
  </si>
  <si>
    <t>Ty</t>
  </si>
  <si>
    <t>Forze orizzontali</t>
  </si>
  <si>
    <t>Sd</t>
  </si>
  <si>
    <t>(valore arbitrario)</t>
  </si>
  <si>
    <t>Fh</t>
  </si>
  <si>
    <t>piano</t>
  </si>
  <si>
    <t>W</t>
  </si>
  <si>
    <t>z</t>
  </si>
  <si>
    <t>Wz</t>
  </si>
  <si>
    <t>Fi</t>
  </si>
  <si>
    <t>Vi [kN]</t>
  </si>
  <si>
    <t>k [kN/mm]</t>
  </si>
  <si>
    <t>dr [mm]</t>
  </si>
  <si>
    <t>u [mm]</t>
  </si>
  <si>
    <t>m [t]</t>
  </si>
  <si>
    <t>m u2</t>
  </si>
  <si>
    <t>F u</t>
  </si>
  <si>
    <t>5 + torrino</t>
  </si>
  <si>
    <t>Totale</t>
  </si>
  <si>
    <t>periodo proprio</t>
  </si>
  <si>
    <t>duttilità</t>
  </si>
  <si>
    <t>Sisma in direzione x</t>
  </si>
  <si>
    <t>n.pilastri</t>
  </si>
  <si>
    <t>Ltra</t>
  </si>
  <si>
    <t>m</t>
  </si>
  <si>
    <t>Risoluzione dello schema base, traslante</t>
  </si>
  <si>
    <r>
      <t xml:space="preserve">Vi </t>
    </r>
    <r>
      <rPr>
        <sz val="8"/>
        <rFont val="Arial"/>
        <family val="2"/>
      </rPr>
      <t>TOT</t>
    </r>
  </si>
  <si>
    <t>hi</t>
  </si>
  <si>
    <t>Vpil</t>
  </si>
  <si>
    <t>Mpil</t>
  </si>
  <si>
    <t>Mtra</t>
  </si>
  <si>
    <t>Vtra</t>
  </si>
  <si>
    <r>
      <t>D</t>
    </r>
    <r>
      <rPr>
        <sz val="11"/>
        <color theme="1"/>
        <rFont val="Calibri"/>
        <family val="2"/>
        <scheme val="minor"/>
      </rPr>
      <t>Npil</t>
    </r>
  </si>
  <si>
    <t>1 testa</t>
  </si>
  <si>
    <t>1 piede</t>
  </si>
  <si>
    <t>Valori a filo pilastro/trave</t>
  </si>
  <si>
    <t>Incremento per gerarchia delle resistenze</t>
  </si>
  <si>
    <t>incr.</t>
  </si>
  <si>
    <t>Incremento per eccentricità (solo telai eccentrici)</t>
  </si>
  <si>
    <t>Sisma in direzione y</t>
  </si>
  <si>
    <t>pilastri eq.</t>
  </si>
  <si>
    <t>var</t>
  </si>
  <si>
    <t>increm. F</t>
  </si>
  <si>
    <t>Classe A</t>
  </si>
  <si>
    <t>Sd(SLV)</t>
  </si>
  <si>
    <t>Se(SLD)</t>
  </si>
  <si>
    <t>rapporto</t>
  </si>
  <si>
    <t>u max</t>
  </si>
  <si>
    <t>min</t>
  </si>
  <si>
    <t>30x90</t>
  </si>
  <si>
    <t>n.tot</t>
  </si>
  <si>
    <t>90x30</t>
  </si>
  <si>
    <t>schema migliorato</t>
  </si>
  <si>
    <t>pilastri 30x90</t>
  </si>
  <si>
    <t>rapp.rig.</t>
  </si>
  <si>
    <t>rapp.piano</t>
  </si>
  <si>
    <t>Caratteristiche della sollecitazione</t>
  </si>
  <si>
    <t>Confronto con analisi modale</t>
  </si>
  <si>
    <t>Confronto con inviluppo x+0.3y</t>
  </si>
  <si>
    <t>telaio 1y</t>
  </si>
  <si>
    <t>telaio 2y</t>
  </si>
  <si>
    <t>telaio 1x</t>
  </si>
  <si>
    <t>telaio 5x</t>
  </si>
  <si>
    <t>telaio 7y</t>
  </si>
</sst>
</file>

<file path=xl/styles.xml><?xml version="1.0" encoding="utf-8"?>
<styleSheet xmlns="http://schemas.openxmlformats.org/spreadsheetml/2006/main">
  <numFmts count="2">
    <numFmt numFmtId="164" formatCode="0.0"/>
    <numFmt numFmtId="165" formatCode="0.000"/>
  </numFmts>
  <fonts count="1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Symbol"/>
      <family val="1"/>
      <charset val="2"/>
    </font>
    <font>
      <b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1"/>
      <name val="Calibri"/>
      <family val="2"/>
      <scheme val="minor"/>
    </font>
    <font>
      <sz val="10"/>
      <color rgb="FFFF0000"/>
      <name val="Arial"/>
      <family val="2"/>
    </font>
    <font>
      <sz val="8"/>
      <name val="Arial"/>
      <family val="2"/>
    </font>
    <font>
      <sz val="10"/>
      <name val="Symbol"/>
      <family val="1"/>
      <charset val="2"/>
    </font>
    <font>
      <sz val="8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34">
    <xf numFmtId="0" fontId="0" fillId="0" borderId="0" xfId="0"/>
    <xf numFmtId="0" fontId="0" fillId="0" borderId="0" xfId="0" applyAlignment="1">
      <alignment horizontal="center"/>
    </xf>
    <xf numFmtId="2" fontId="0" fillId="0" borderId="0" xfId="0" applyNumberFormat="1" applyAlignment="1">
      <alignment horizontal="center"/>
    </xf>
    <xf numFmtId="0" fontId="1" fillId="0" borderId="0" xfId="0" applyFont="1" applyAlignment="1">
      <alignment horizontal="left"/>
    </xf>
    <xf numFmtId="164" fontId="0" fillId="0" borderId="0" xfId="0" applyNumberFormat="1" applyAlignment="1">
      <alignment horizontal="center"/>
    </xf>
    <xf numFmtId="0" fontId="3" fillId="0" borderId="0" xfId="0" applyFont="1"/>
    <xf numFmtId="0" fontId="4" fillId="0" borderId="0" xfId="0" applyFont="1" applyAlignment="1">
      <alignment horizontal="center"/>
    </xf>
    <xf numFmtId="165" fontId="0" fillId="0" borderId="0" xfId="0" applyNumberFormat="1" applyAlignment="1">
      <alignment horizontal="center"/>
    </xf>
    <xf numFmtId="0" fontId="4" fillId="0" borderId="0" xfId="0" applyFont="1"/>
    <xf numFmtId="0" fontId="5" fillId="0" borderId="0" xfId="0" applyFont="1"/>
    <xf numFmtId="1" fontId="0" fillId="0" borderId="0" xfId="0" applyNumberFormat="1" applyAlignment="1">
      <alignment horizontal="center"/>
    </xf>
    <xf numFmtId="164" fontId="0" fillId="0" borderId="0" xfId="0" applyNumberFormat="1" applyBorder="1" applyAlignment="1">
      <alignment horizontal="center"/>
    </xf>
    <xf numFmtId="1" fontId="0" fillId="0" borderId="1" xfId="0" applyNumberForma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0" fontId="3" fillId="0" borderId="0" xfId="1" applyFont="1"/>
    <xf numFmtId="0" fontId="4" fillId="0" borderId="0" xfId="1"/>
    <xf numFmtId="0" fontId="4" fillId="0" borderId="0" xfId="1" applyFont="1"/>
    <xf numFmtId="0" fontId="4" fillId="0" borderId="0" xfId="1" applyFont="1" applyAlignment="1">
      <alignment horizontal="center"/>
    </xf>
    <xf numFmtId="0" fontId="5" fillId="0" borderId="0" xfId="1" applyFont="1"/>
    <xf numFmtId="2" fontId="6" fillId="2" borderId="0" xfId="0" applyNumberFormat="1" applyFont="1" applyFill="1" applyAlignment="1" applyProtection="1">
      <alignment horizontal="center" vertical="center"/>
      <protection locked="0"/>
    </xf>
    <xf numFmtId="0" fontId="7" fillId="0" borderId="0" xfId="1" applyFont="1" applyAlignment="1">
      <alignment horizontal="center"/>
    </xf>
    <xf numFmtId="0" fontId="4" fillId="0" borderId="0" xfId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9" fillId="0" borderId="0" xfId="1" applyFont="1" applyAlignment="1">
      <alignment horizontal="center"/>
    </xf>
    <xf numFmtId="0" fontId="4" fillId="0" borderId="0" xfId="1" applyAlignment="1">
      <alignment horizontal="center"/>
    </xf>
    <xf numFmtId="164" fontId="4" fillId="0" borderId="0" xfId="1" applyNumberFormat="1" applyAlignment="1">
      <alignment horizontal="center"/>
    </xf>
    <xf numFmtId="2" fontId="4" fillId="0" borderId="0" xfId="1" applyNumberFormat="1" applyAlignment="1">
      <alignment horizontal="center"/>
    </xf>
    <xf numFmtId="0" fontId="4" fillId="0" borderId="0" xfId="1" applyFont="1" applyAlignment="1">
      <alignment horizontal="center" vertical="center" wrapText="1"/>
    </xf>
    <xf numFmtId="164" fontId="0" fillId="0" borderId="0" xfId="0" applyNumberFormat="1"/>
    <xf numFmtId="165" fontId="4" fillId="0" borderId="0" xfId="1" applyNumberFormat="1" applyAlignment="1">
      <alignment horizontal="center"/>
    </xf>
    <xf numFmtId="0" fontId="7" fillId="0" borderId="0" xfId="1" applyFont="1"/>
    <xf numFmtId="0" fontId="10" fillId="0" borderId="0" xfId="0" applyFont="1" applyAlignment="1">
      <alignment horizontal="center"/>
    </xf>
    <xf numFmtId="0" fontId="0" fillId="0" borderId="0" xfId="0" applyAlignment="1">
      <alignment horizontal="centerContinuous"/>
    </xf>
    <xf numFmtId="0" fontId="0" fillId="0" borderId="0" xfId="0" applyAlignment="1"/>
  </cellXfs>
  <cellStyles count="2">
    <cellStyle name="Normale" xfId="0" builtinId="0"/>
    <cellStyle name="Normale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31"/>
  <sheetViews>
    <sheetView tabSelected="1" workbookViewId="0">
      <selection activeCell="A2" sqref="A2"/>
    </sheetView>
  </sheetViews>
  <sheetFormatPr defaultColWidth="9" defaultRowHeight="15"/>
  <cols>
    <col min="1" max="16384" width="9" style="1"/>
  </cols>
  <sheetData>
    <row r="1" spans="1:16" ht="15.75">
      <c r="A1" s="5" t="s">
        <v>12</v>
      </c>
      <c r="J1" s="3" t="s">
        <v>13</v>
      </c>
    </row>
    <row r="2" spans="1:16">
      <c r="B2" s="1" t="s">
        <v>1</v>
      </c>
      <c r="C2" s="1" t="s">
        <v>1</v>
      </c>
      <c r="D2" s="1" t="s">
        <v>3</v>
      </c>
      <c r="E2" s="1" t="s">
        <v>3</v>
      </c>
      <c r="F2" s="1" t="s">
        <v>3</v>
      </c>
      <c r="G2" s="1" t="s">
        <v>3</v>
      </c>
      <c r="K2" s="1" t="s">
        <v>1</v>
      </c>
      <c r="L2" s="1" t="s">
        <v>1</v>
      </c>
      <c r="M2" s="1" t="s">
        <v>3</v>
      </c>
      <c r="N2" s="1" t="s">
        <v>3</v>
      </c>
      <c r="O2" s="1" t="s">
        <v>3</v>
      </c>
      <c r="P2" s="1" t="s">
        <v>3</v>
      </c>
    </row>
    <row r="3" spans="1:16">
      <c r="A3" s="1" t="s">
        <v>0</v>
      </c>
      <c r="B3" s="1" t="s">
        <v>2</v>
      </c>
      <c r="C3" s="1" t="s">
        <v>4</v>
      </c>
      <c r="D3" s="1" t="s">
        <v>2</v>
      </c>
      <c r="E3" s="1" t="s">
        <v>4</v>
      </c>
      <c r="F3" s="1" t="s">
        <v>5</v>
      </c>
      <c r="G3" s="1" t="s">
        <v>6</v>
      </c>
      <c r="J3" s="1" t="s">
        <v>0</v>
      </c>
      <c r="K3" s="1" t="s">
        <v>2</v>
      </c>
      <c r="L3" s="1" t="s">
        <v>4</v>
      </c>
      <c r="M3" s="1" t="s">
        <v>2</v>
      </c>
      <c r="N3" s="1" t="s">
        <v>4</v>
      </c>
      <c r="O3" s="1" t="s">
        <v>5</v>
      </c>
      <c r="P3" s="1" t="s">
        <v>6</v>
      </c>
    </row>
    <row r="4" spans="1:16">
      <c r="A4" s="1">
        <v>5</v>
      </c>
      <c r="B4" s="2">
        <v>27.355600991212668</v>
      </c>
      <c r="C4" s="2">
        <v>16.040421230233967</v>
      </c>
      <c r="D4" s="2">
        <v>12.175284404506801</v>
      </c>
      <c r="E4" s="2">
        <v>9.190247084404719</v>
      </c>
      <c r="F4" s="2">
        <v>3.8674145928029349</v>
      </c>
      <c r="G4" s="2">
        <v>2.1640269376919079</v>
      </c>
      <c r="J4" s="1">
        <v>5</v>
      </c>
      <c r="K4" s="2">
        <f>B4/$B4</f>
        <v>1</v>
      </c>
      <c r="L4" s="2">
        <f t="shared" ref="L4:P4" si="0">C4/$B4</f>
        <v>0.58636698332405746</v>
      </c>
      <c r="M4" s="2">
        <f t="shared" si="0"/>
        <v>0.44507464516746753</v>
      </c>
      <c r="N4" s="2">
        <f t="shared" si="0"/>
        <v>0.33595485938535463</v>
      </c>
      <c r="O4" s="2">
        <f t="shared" si="0"/>
        <v>0.14137560326476648</v>
      </c>
      <c r="P4" s="2">
        <f t="shared" si="0"/>
        <v>7.9107270879811772E-2</v>
      </c>
    </row>
    <row r="5" spans="1:16">
      <c r="A5" s="1">
        <v>4</v>
      </c>
      <c r="B5" s="2">
        <v>33.138923304817752</v>
      </c>
      <c r="C5" s="2">
        <v>19.903419469754304</v>
      </c>
      <c r="D5" s="2">
        <v>13.314423306297705</v>
      </c>
      <c r="E5" s="2">
        <v>10.507165380271084</v>
      </c>
      <c r="F5" s="2">
        <v>3.8674145928029349</v>
      </c>
      <c r="G5" s="2">
        <v>2.1640269376919079</v>
      </c>
      <c r="J5" s="1">
        <v>4</v>
      </c>
      <c r="K5" s="2">
        <f t="shared" ref="K5:K8" si="1">B5/$B5</f>
        <v>1</v>
      </c>
      <c r="L5" s="2">
        <f t="shared" ref="L5:L8" si="2">C5/$B5</f>
        <v>0.60060549604098745</v>
      </c>
      <c r="M5" s="2">
        <f t="shared" ref="M5:M8" si="3">D5/$B5</f>
        <v>0.40177597756659911</v>
      </c>
      <c r="N5" s="2">
        <f t="shared" ref="N5:N8" si="4">E5/$B5</f>
        <v>0.31706417506761747</v>
      </c>
      <c r="O5" s="2">
        <f t="shared" ref="O5:O8" si="5">F5/$B5</f>
        <v>0.11670308528825039</v>
      </c>
      <c r="P5" s="2">
        <f t="shared" ref="P5:P8" si="6">G5/$B5</f>
        <v>6.5301667099645952E-2</v>
      </c>
    </row>
    <row r="6" spans="1:16">
      <c r="A6" s="1">
        <v>3</v>
      </c>
      <c r="B6" s="2">
        <v>33.138923304817752</v>
      </c>
      <c r="C6" s="2">
        <v>19.903419469754304</v>
      </c>
      <c r="D6" s="2">
        <v>13.314423306297705</v>
      </c>
      <c r="E6" s="2">
        <v>10.507165380271084</v>
      </c>
      <c r="F6" s="2">
        <v>3.8674145928029349</v>
      </c>
      <c r="G6" s="2">
        <v>2.1640269376919079</v>
      </c>
      <c r="J6" s="1">
        <v>3</v>
      </c>
      <c r="K6" s="2">
        <f t="shared" si="1"/>
        <v>1</v>
      </c>
      <c r="L6" s="2">
        <f t="shared" si="2"/>
        <v>0.60060549604098745</v>
      </c>
      <c r="M6" s="2">
        <f t="shared" si="3"/>
        <v>0.40177597756659911</v>
      </c>
      <c r="N6" s="2">
        <f t="shared" si="4"/>
        <v>0.31706417506761747</v>
      </c>
      <c r="O6" s="2">
        <f t="shared" si="5"/>
        <v>0.11670308528825039</v>
      </c>
      <c r="P6" s="2">
        <f t="shared" si="6"/>
        <v>6.5301667099645952E-2</v>
      </c>
    </row>
    <row r="7" spans="1:16">
      <c r="A7" s="1">
        <v>2</v>
      </c>
      <c r="B7" s="2">
        <v>33.138923304817752</v>
      </c>
      <c r="C7" s="2">
        <v>19.903419469754304</v>
      </c>
      <c r="D7" s="2">
        <v>13.314423306297705</v>
      </c>
      <c r="E7" s="2">
        <v>10.507165380271084</v>
      </c>
      <c r="F7" s="2">
        <v>3.8674145928029349</v>
      </c>
      <c r="G7" s="2">
        <v>2.1640269376919079</v>
      </c>
      <c r="J7" s="1">
        <v>2</v>
      </c>
      <c r="K7" s="2">
        <f t="shared" si="1"/>
        <v>1</v>
      </c>
      <c r="L7" s="2">
        <f t="shared" si="2"/>
        <v>0.60060549604098745</v>
      </c>
      <c r="M7" s="2">
        <f t="shared" si="3"/>
        <v>0.40177597756659911</v>
      </c>
      <c r="N7" s="2">
        <f t="shared" si="4"/>
        <v>0.31706417506761747</v>
      </c>
      <c r="O7" s="2">
        <f t="shared" si="5"/>
        <v>0.11670308528825039</v>
      </c>
      <c r="P7" s="2">
        <f t="shared" si="6"/>
        <v>6.5301667099645952E-2</v>
      </c>
    </row>
    <row r="8" spans="1:16">
      <c r="A8" s="1">
        <v>1</v>
      </c>
      <c r="B8" s="2">
        <v>41.310715101230294</v>
      </c>
      <c r="C8" s="2">
        <v>32.91031312037795</v>
      </c>
      <c r="D8" s="2">
        <v>11.060107339255499</v>
      </c>
      <c r="E8" s="2">
        <v>9.8728223778735629</v>
      </c>
      <c r="F8" s="2">
        <v>6.1889472815140341</v>
      </c>
      <c r="G8" s="2">
        <v>4.9680903860171535</v>
      </c>
      <c r="J8" s="1">
        <v>1</v>
      </c>
      <c r="K8" s="2">
        <f t="shared" si="1"/>
        <v>1</v>
      </c>
      <c r="L8" s="2">
        <f t="shared" si="2"/>
        <v>0.79665319372304533</v>
      </c>
      <c r="M8" s="2">
        <f t="shared" si="3"/>
        <v>0.26772974789114973</v>
      </c>
      <c r="N8" s="2">
        <f t="shared" si="4"/>
        <v>0.23898938456234894</v>
      </c>
      <c r="O8" s="2">
        <f t="shared" si="5"/>
        <v>0.14981457634776499</v>
      </c>
      <c r="P8" s="2">
        <f t="shared" si="6"/>
        <v>0.12026154410164631</v>
      </c>
    </row>
    <row r="10" spans="1:16">
      <c r="A10" s="3" t="s">
        <v>7</v>
      </c>
    </row>
    <row r="11" spans="1:16">
      <c r="B11" s="1" t="s">
        <v>2</v>
      </c>
      <c r="C11" s="1" t="s">
        <v>4</v>
      </c>
      <c r="D11" s="1" t="s">
        <v>2</v>
      </c>
      <c r="E11" s="1" t="s">
        <v>4</v>
      </c>
      <c r="F11" s="1" t="s">
        <v>5</v>
      </c>
      <c r="G11" s="1" t="s">
        <v>6</v>
      </c>
    </row>
    <row r="12" spans="1:16">
      <c r="A12" s="1" t="s">
        <v>8</v>
      </c>
      <c r="B12" s="1">
        <v>10</v>
      </c>
      <c r="C12" s="1">
        <v>3</v>
      </c>
      <c r="D12" s="1">
        <v>1</v>
      </c>
      <c r="E12" s="1">
        <v>5</v>
      </c>
      <c r="F12" s="1">
        <v>4</v>
      </c>
      <c r="G12" s="1">
        <v>4</v>
      </c>
    </row>
    <row r="14" spans="1:16">
      <c r="A14" s="1" t="s">
        <v>0</v>
      </c>
      <c r="B14" s="1" t="s">
        <v>9</v>
      </c>
      <c r="C14" s="1" t="s">
        <v>9</v>
      </c>
      <c r="D14" s="1" t="s">
        <v>9</v>
      </c>
      <c r="E14" s="1" t="s">
        <v>9</v>
      </c>
      <c r="F14" s="1" t="s">
        <v>9</v>
      </c>
      <c r="G14" s="1" t="s">
        <v>9</v>
      </c>
      <c r="H14" s="1" t="s">
        <v>10</v>
      </c>
      <c r="I14" s="31" t="s">
        <v>72</v>
      </c>
      <c r="J14" s="1" t="s">
        <v>57</v>
      </c>
    </row>
    <row r="15" spans="1:16">
      <c r="A15" s="1">
        <v>5</v>
      </c>
      <c r="B15" s="4">
        <f t="shared" ref="B15:G19" si="7">B4*B$12</f>
        <v>273.55600991212668</v>
      </c>
      <c r="C15" s="4">
        <f t="shared" si="7"/>
        <v>48.121263690701902</v>
      </c>
      <c r="D15" s="4">
        <f t="shared" si="7"/>
        <v>12.175284404506801</v>
      </c>
      <c r="E15" s="4">
        <f t="shared" si="7"/>
        <v>45.951235422023593</v>
      </c>
      <c r="F15" s="4">
        <f t="shared" si="7"/>
        <v>15.469658371211739</v>
      </c>
      <c r="G15" s="4">
        <f t="shared" si="7"/>
        <v>8.6561077507676316</v>
      </c>
      <c r="H15" s="4">
        <f>SUM(B15:G15)</f>
        <v>403.92955955133834</v>
      </c>
      <c r="J15" s="2">
        <f>H15/B4</f>
        <v>14.765881388644726</v>
      </c>
    </row>
    <row r="16" spans="1:16">
      <c r="A16" s="1">
        <v>4</v>
      </c>
      <c r="B16" s="4">
        <f t="shared" si="7"/>
        <v>331.38923304817752</v>
      </c>
      <c r="C16" s="4">
        <f t="shared" si="7"/>
        <v>59.710258409262913</v>
      </c>
      <c r="D16" s="4">
        <f t="shared" si="7"/>
        <v>13.314423306297705</v>
      </c>
      <c r="E16" s="4">
        <f t="shared" si="7"/>
        <v>52.535826901355421</v>
      </c>
      <c r="F16" s="4">
        <f t="shared" si="7"/>
        <v>15.469658371211739</v>
      </c>
      <c r="G16" s="4">
        <f t="shared" si="7"/>
        <v>8.6561077507676316</v>
      </c>
      <c r="H16" s="4">
        <f t="shared" ref="H16:H19" si="8">SUM(B16:G16)</f>
        <v>481.07550778707298</v>
      </c>
      <c r="I16" s="7">
        <f t="shared" ref="I16:I18" si="9">H16/H15</f>
        <v>1.1909886177219213</v>
      </c>
      <c r="J16" s="2">
        <f t="shared" ref="J16:J19" si="10">H16/B5</f>
        <v>14.516932350579236</v>
      </c>
    </row>
    <row r="17" spans="1:10">
      <c r="A17" s="1">
        <v>3</v>
      </c>
      <c r="B17" s="4">
        <f t="shared" si="7"/>
        <v>331.38923304817752</v>
      </c>
      <c r="C17" s="4">
        <f t="shared" si="7"/>
        <v>59.710258409262913</v>
      </c>
      <c r="D17" s="4">
        <f t="shared" si="7"/>
        <v>13.314423306297705</v>
      </c>
      <c r="E17" s="4">
        <f t="shared" si="7"/>
        <v>52.535826901355421</v>
      </c>
      <c r="F17" s="4">
        <f t="shared" si="7"/>
        <v>15.469658371211739</v>
      </c>
      <c r="G17" s="4">
        <f t="shared" si="7"/>
        <v>8.6561077507676316</v>
      </c>
      <c r="H17" s="4">
        <f t="shared" si="8"/>
        <v>481.07550778707298</v>
      </c>
      <c r="I17" s="7">
        <f t="shared" si="9"/>
        <v>1</v>
      </c>
      <c r="J17" s="2">
        <f t="shared" si="10"/>
        <v>14.516932350579236</v>
      </c>
    </row>
    <row r="18" spans="1:10">
      <c r="A18" s="1">
        <v>2</v>
      </c>
      <c r="B18" s="4">
        <f t="shared" si="7"/>
        <v>331.38923304817752</v>
      </c>
      <c r="C18" s="4">
        <f t="shared" si="7"/>
        <v>59.710258409262913</v>
      </c>
      <c r="D18" s="4">
        <f t="shared" si="7"/>
        <v>13.314423306297705</v>
      </c>
      <c r="E18" s="4">
        <f t="shared" si="7"/>
        <v>52.535826901355421</v>
      </c>
      <c r="F18" s="4">
        <f t="shared" si="7"/>
        <v>15.469658371211739</v>
      </c>
      <c r="G18" s="4">
        <f t="shared" si="7"/>
        <v>8.6561077507676316</v>
      </c>
      <c r="H18" s="4">
        <f t="shared" si="8"/>
        <v>481.07550778707298</v>
      </c>
      <c r="I18" s="7">
        <f t="shared" si="9"/>
        <v>1</v>
      </c>
      <c r="J18" s="2">
        <f t="shared" si="10"/>
        <v>14.516932350579236</v>
      </c>
    </row>
    <row r="19" spans="1:10">
      <c r="A19" s="1">
        <v>1</v>
      </c>
      <c r="B19" s="4">
        <f t="shared" si="7"/>
        <v>413.10715101230295</v>
      </c>
      <c r="C19" s="4">
        <f t="shared" si="7"/>
        <v>98.730939361133849</v>
      </c>
      <c r="D19" s="4">
        <f t="shared" si="7"/>
        <v>11.060107339255499</v>
      </c>
      <c r="E19" s="4">
        <f t="shared" si="7"/>
        <v>49.364111889367813</v>
      </c>
      <c r="F19" s="4">
        <f t="shared" si="7"/>
        <v>24.755789126056136</v>
      </c>
      <c r="G19" s="4">
        <f t="shared" si="7"/>
        <v>19.872361544068614</v>
      </c>
      <c r="H19" s="4">
        <f t="shared" si="8"/>
        <v>616.8904602721849</v>
      </c>
      <c r="I19" s="7">
        <f>H19/H18</f>
        <v>1.2823152504891695</v>
      </c>
      <c r="J19" s="2">
        <f t="shared" si="10"/>
        <v>14.932940733669676</v>
      </c>
    </row>
    <row r="21" spans="1:10">
      <c r="A21" s="3" t="s">
        <v>11</v>
      </c>
    </row>
    <row r="22" spans="1:10">
      <c r="B22" s="1" t="s">
        <v>1</v>
      </c>
      <c r="C22" s="1" t="s">
        <v>1</v>
      </c>
      <c r="D22" s="1" t="s">
        <v>3</v>
      </c>
      <c r="E22" s="1" t="s">
        <v>3</v>
      </c>
      <c r="F22" s="1" t="s">
        <v>3</v>
      </c>
      <c r="G22" s="1" t="s">
        <v>3</v>
      </c>
    </row>
    <row r="23" spans="1:10">
      <c r="B23" s="1" t="s">
        <v>2</v>
      </c>
      <c r="C23" s="1" t="s">
        <v>4</v>
      </c>
      <c r="D23" s="1" t="s">
        <v>2</v>
      </c>
      <c r="E23" s="1" t="s">
        <v>4</v>
      </c>
      <c r="F23" s="1" t="s">
        <v>5</v>
      </c>
      <c r="G23" s="1" t="s">
        <v>6</v>
      </c>
    </row>
    <row r="24" spans="1:10">
      <c r="A24" s="1" t="s">
        <v>8</v>
      </c>
      <c r="B24" s="1">
        <v>11</v>
      </c>
      <c r="C24" s="1">
        <v>3</v>
      </c>
      <c r="D24" s="1">
        <v>0</v>
      </c>
      <c r="E24" s="1">
        <v>7</v>
      </c>
      <c r="F24" s="1">
        <v>2</v>
      </c>
      <c r="G24" s="1">
        <v>4</v>
      </c>
    </row>
    <row r="26" spans="1:10">
      <c r="A26" s="1" t="s">
        <v>0</v>
      </c>
      <c r="B26" s="1" t="s">
        <v>9</v>
      </c>
      <c r="C26" s="1" t="s">
        <v>9</v>
      </c>
      <c r="D26" s="1" t="s">
        <v>9</v>
      </c>
      <c r="E26" s="1" t="s">
        <v>9</v>
      </c>
      <c r="F26" s="1" t="s">
        <v>9</v>
      </c>
      <c r="G26" s="1" t="s">
        <v>9</v>
      </c>
      <c r="H26" s="1" t="s">
        <v>10</v>
      </c>
      <c r="I26" s="31" t="s">
        <v>72</v>
      </c>
      <c r="J26" s="1" t="s">
        <v>57</v>
      </c>
    </row>
    <row r="27" spans="1:10">
      <c r="A27" s="1">
        <v>5</v>
      </c>
      <c r="B27" s="4">
        <f t="shared" ref="B27:G31" si="11">B4*B$24</f>
        <v>300.91161090333935</v>
      </c>
      <c r="C27" s="4">
        <f t="shared" si="11"/>
        <v>48.121263690701902</v>
      </c>
      <c r="D27" s="4">
        <f t="shared" si="11"/>
        <v>0</v>
      </c>
      <c r="E27" s="4">
        <f t="shared" si="11"/>
        <v>64.331729590833035</v>
      </c>
      <c r="F27" s="4">
        <f t="shared" si="11"/>
        <v>7.7348291856058697</v>
      </c>
      <c r="G27" s="4">
        <f t="shared" si="11"/>
        <v>8.6561077507676316</v>
      </c>
      <c r="H27" s="4">
        <f>SUM(B27:G27)</f>
        <v>429.7555411212478</v>
      </c>
      <c r="J27" s="2">
        <f>H27/B4</f>
        <v>15.709965255718435</v>
      </c>
    </row>
    <row r="28" spans="1:10">
      <c r="A28" s="1">
        <v>4</v>
      </c>
      <c r="B28" s="4">
        <f t="shared" si="11"/>
        <v>364.52815635299527</v>
      </c>
      <c r="C28" s="4">
        <f t="shared" si="11"/>
        <v>59.710258409262913</v>
      </c>
      <c r="D28" s="4">
        <f t="shared" si="11"/>
        <v>0</v>
      </c>
      <c r="E28" s="4">
        <f t="shared" si="11"/>
        <v>73.550157661897586</v>
      </c>
      <c r="F28" s="4">
        <f t="shared" si="11"/>
        <v>7.7348291856058697</v>
      </c>
      <c r="G28" s="4">
        <f t="shared" si="11"/>
        <v>8.6561077507676316</v>
      </c>
      <c r="H28" s="4">
        <f t="shared" ref="H28:H31" si="12">SUM(B28:G28)</f>
        <v>514.17950936052921</v>
      </c>
      <c r="I28" s="7">
        <f t="shared" ref="I28:I30" si="13">H28/H27</f>
        <v>1.1964464914612065</v>
      </c>
      <c r="J28" s="2">
        <f t="shared" ref="J28:J31" si="14">H28/B5</f>
        <v>15.515878552571367</v>
      </c>
    </row>
    <row r="29" spans="1:10">
      <c r="A29" s="1">
        <v>3</v>
      </c>
      <c r="B29" s="4">
        <f t="shared" si="11"/>
        <v>364.52815635299527</v>
      </c>
      <c r="C29" s="4">
        <f t="shared" si="11"/>
        <v>59.710258409262913</v>
      </c>
      <c r="D29" s="4">
        <f t="shared" si="11"/>
        <v>0</v>
      </c>
      <c r="E29" s="4">
        <f t="shared" si="11"/>
        <v>73.550157661897586</v>
      </c>
      <c r="F29" s="4">
        <f t="shared" si="11"/>
        <v>7.7348291856058697</v>
      </c>
      <c r="G29" s="4">
        <f t="shared" si="11"/>
        <v>8.6561077507676316</v>
      </c>
      <c r="H29" s="4">
        <f t="shared" si="12"/>
        <v>514.17950936052921</v>
      </c>
      <c r="I29" s="7">
        <f t="shared" si="13"/>
        <v>1</v>
      </c>
      <c r="J29" s="2">
        <f t="shared" si="14"/>
        <v>15.515878552571367</v>
      </c>
    </row>
    <row r="30" spans="1:10">
      <c r="A30" s="1">
        <v>2</v>
      </c>
      <c r="B30" s="4">
        <f t="shared" si="11"/>
        <v>364.52815635299527</v>
      </c>
      <c r="C30" s="4">
        <f t="shared" si="11"/>
        <v>59.710258409262913</v>
      </c>
      <c r="D30" s="4">
        <f t="shared" si="11"/>
        <v>0</v>
      </c>
      <c r="E30" s="4">
        <f t="shared" si="11"/>
        <v>73.550157661897586</v>
      </c>
      <c r="F30" s="4">
        <f t="shared" si="11"/>
        <v>7.7348291856058697</v>
      </c>
      <c r="G30" s="4">
        <f t="shared" si="11"/>
        <v>8.6561077507676316</v>
      </c>
      <c r="H30" s="4">
        <f t="shared" si="12"/>
        <v>514.17950936052921</v>
      </c>
      <c r="I30" s="7">
        <f t="shared" si="13"/>
        <v>1</v>
      </c>
      <c r="J30" s="2">
        <f t="shared" si="14"/>
        <v>15.515878552571367</v>
      </c>
    </row>
    <row r="31" spans="1:10">
      <c r="A31" s="1">
        <v>1</v>
      </c>
      <c r="B31" s="4">
        <f t="shared" si="11"/>
        <v>454.41786611353325</v>
      </c>
      <c r="C31" s="4">
        <f t="shared" si="11"/>
        <v>98.730939361133849</v>
      </c>
      <c r="D31" s="4">
        <f t="shared" si="11"/>
        <v>0</v>
      </c>
      <c r="E31" s="4">
        <f t="shared" si="11"/>
        <v>69.109756645114942</v>
      </c>
      <c r="F31" s="4">
        <f t="shared" si="11"/>
        <v>12.377894563028068</v>
      </c>
      <c r="G31" s="4">
        <f t="shared" si="11"/>
        <v>19.872361544068614</v>
      </c>
      <c r="H31" s="4">
        <f t="shared" si="12"/>
        <v>654.50881822687882</v>
      </c>
      <c r="I31" s="7">
        <f>H31/H30</f>
        <v>1.2729189053855399</v>
      </c>
      <c r="J31" s="2">
        <f t="shared" si="14"/>
        <v>15.843560602207697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R31"/>
  <sheetViews>
    <sheetView workbookViewId="0">
      <selection activeCell="A2" sqref="A2"/>
    </sheetView>
  </sheetViews>
  <sheetFormatPr defaultRowHeight="15"/>
  <sheetData>
    <row r="1" spans="1:12" ht="15.75">
      <c r="A1" s="5" t="s">
        <v>14</v>
      </c>
    </row>
    <row r="3" spans="1:12">
      <c r="A3" t="s">
        <v>36</v>
      </c>
      <c r="E3" s="6" t="s">
        <v>15</v>
      </c>
      <c r="F3" s="7">
        <f>K17</f>
        <v>0.56173090373582713</v>
      </c>
      <c r="G3" s="8" t="s">
        <v>16</v>
      </c>
      <c r="H3" s="6" t="s">
        <v>17</v>
      </c>
      <c r="I3" s="7">
        <f>K31</f>
        <v>0.54396431863508821</v>
      </c>
      <c r="J3" s="8" t="s">
        <v>16</v>
      </c>
    </row>
    <row r="4" spans="1:12">
      <c r="E4" s="7"/>
      <c r="F4" s="7"/>
    </row>
    <row r="5" spans="1:12">
      <c r="A5" s="9" t="s">
        <v>7</v>
      </c>
    </row>
    <row r="7" spans="1:12">
      <c r="A7" s="9" t="s">
        <v>18</v>
      </c>
      <c r="D7" s="1" t="s">
        <v>19</v>
      </c>
      <c r="E7" s="7">
        <v>0.11899999999999999</v>
      </c>
      <c r="F7" t="s">
        <v>20</v>
      </c>
      <c r="I7" s="1" t="s">
        <v>21</v>
      </c>
      <c r="J7" s="4">
        <f>E7*B15*0.85</f>
        <v>1593.7194</v>
      </c>
    </row>
    <row r="9" spans="1:12">
      <c r="A9" s="1" t="s">
        <v>22</v>
      </c>
      <c r="B9" s="1" t="s">
        <v>23</v>
      </c>
      <c r="C9" s="1" t="s">
        <v>24</v>
      </c>
      <c r="D9" s="1" t="s">
        <v>25</v>
      </c>
      <c r="E9" s="1" t="s">
        <v>26</v>
      </c>
      <c r="F9" s="1" t="s">
        <v>27</v>
      </c>
      <c r="G9" t="s">
        <v>28</v>
      </c>
      <c r="H9" s="1" t="s">
        <v>29</v>
      </c>
      <c r="I9" s="1" t="s">
        <v>30</v>
      </c>
      <c r="J9" s="1" t="s">
        <v>31</v>
      </c>
      <c r="K9" s="1" t="s">
        <v>32</v>
      </c>
      <c r="L9" s="1" t="s">
        <v>33</v>
      </c>
    </row>
    <row r="10" spans="1:12">
      <c r="A10" s="1" t="s">
        <v>34</v>
      </c>
      <c r="B10" s="10">
        <v>3419</v>
      </c>
      <c r="C10" s="2">
        <v>16.399999999999999</v>
      </c>
      <c r="D10" s="10">
        <f>B10*C10</f>
        <v>56071.6</v>
      </c>
      <c r="E10" s="11">
        <f>$J$7*D10/$D$15</f>
        <v>549.5950517417316</v>
      </c>
      <c r="F10" s="4">
        <f>E10</f>
        <v>549.5950517417316</v>
      </c>
      <c r="G10" s="2">
        <f>Rigidezze!H15</f>
        <v>403.92955955133834</v>
      </c>
      <c r="H10" s="2">
        <f>F10/G10</f>
        <v>1.3606210259833176</v>
      </c>
      <c r="I10" s="2">
        <f>I11+H10</f>
        <v>11.74790370177317</v>
      </c>
      <c r="J10" s="4">
        <f>B10/9.81</f>
        <v>348.52191641182463</v>
      </c>
      <c r="K10" s="4">
        <f>J10*I10^2/1000</f>
        <v>48.100639378103779</v>
      </c>
      <c r="L10" s="10">
        <f>E10*I10</f>
        <v>6456.5897428329054</v>
      </c>
    </row>
    <row r="11" spans="1:12">
      <c r="A11" s="1">
        <v>4</v>
      </c>
      <c r="B11" s="10">
        <v>3235</v>
      </c>
      <c r="C11" s="2">
        <v>13.2</v>
      </c>
      <c r="D11" s="10">
        <f t="shared" ref="D11:D14" si="0">B11*C11</f>
        <v>42702</v>
      </c>
      <c r="E11" s="11">
        <f t="shared" ref="E11:E14" si="1">$J$7*D11/$D$15</f>
        <v>418.55070837064443</v>
      </c>
      <c r="F11" s="4">
        <f>E11+F10</f>
        <v>968.14576011237602</v>
      </c>
      <c r="G11" s="2">
        <f>Rigidezze!H16</f>
        <v>481.07550778707298</v>
      </c>
      <c r="H11" s="2">
        <f>F11/G11</f>
        <v>2.0124611301993021</v>
      </c>
      <c r="I11" s="2">
        <f>I12+H11</f>
        <v>10.387282675789853</v>
      </c>
      <c r="J11" s="4">
        <f>B11/9.81</f>
        <v>329.76554536187564</v>
      </c>
      <c r="K11" s="4">
        <f>J11*I11^2/1000</f>
        <v>35.580265024075601</v>
      </c>
      <c r="L11" s="10">
        <f>E11*I11</f>
        <v>4347.604521997966</v>
      </c>
    </row>
    <row r="12" spans="1:12">
      <c r="A12" s="1">
        <v>3</v>
      </c>
      <c r="B12" s="10">
        <v>3235</v>
      </c>
      <c r="C12" s="2">
        <v>10</v>
      </c>
      <c r="D12" s="10">
        <f t="shared" si="0"/>
        <v>32350</v>
      </c>
      <c r="E12" s="11">
        <f t="shared" si="1"/>
        <v>317.08386997776086</v>
      </c>
      <c r="F12" s="4">
        <f>E12+F11</f>
        <v>1285.2296300901369</v>
      </c>
      <c r="G12" s="2">
        <f>Rigidezze!H17</f>
        <v>481.07550778707298</v>
      </c>
      <c r="H12" s="2">
        <f>F12/G12</f>
        <v>2.6715756867401939</v>
      </c>
      <c r="I12" s="2">
        <f>I13+H12</f>
        <v>8.3748215455905513</v>
      </c>
      <c r="J12" s="4">
        <f>B12/9.81</f>
        <v>329.76554536187564</v>
      </c>
      <c r="K12" s="4">
        <f>J12*I12^2/1000</f>
        <v>23.128975759712311</v>
      </c>
      <c r="L12" s="10">
        <f>E12*I12</f>
        <v>2655.5208260489844</v>
      </c>
    </row>
    <row r="13" spans="1:12">
      <c r="A13" s="1">
        <v>2</v>
      </c>
      <c r="B13" s="10">
        <v>3235</v>
      </c>
      <c r="C13" s="2">
        <v>6.8000000000000007</v>
      </c>
      <c r="D13" s="10">
        <f t="shared" si="0"/>
        <v>21998.000000000004</v>
      </c>
      <c r="E13" s="11">
        <f t="shared" si="1"/>
        <v>215.61703158487745</v>
      </c>
      <c r="F13" s="4">
        <f>E13+F12</f>
        <v>1500.8466616750143</v>
      </c>
      <c r="G13" s="2">
        <f>Rigidezze!H18</f>
        <v>481.07550778707298</v>
      </c>
      <c r="H13" s="2">
        <f>F13/G13</f>
        <v>3.1197735851880002</v>
      </c>
      <c r="I13" s="2">
        <f>I14+H13</f>
        <v>5.7032458588503578</v>
      </c>
      <c r="J13" s="4">
        <f>B13/9.81</f>
        <v>329.76554536187564</v>
      </c>
      <c r="K13" s="4">
        <f>J13*I13^2/1000</f>
        <v>10.726288288604211</v>
      </c>
      <c r="L13" s="10">
        <f>E13*I13</f>
        <v>1229.7169424840592</v>
      </c>
    </row>
    <row r="14" spans="1:12">
      <c r="A14" s="1">
        <v>1</v>
      </c>
      <c r="B14" s="12">
        <v>2632</v>
      </c>
      <c r="C14" s="2">
        <v>3.6</v>
      </c>
      <c r="D14" s="10">
        <f t="shared" si="0"/>
        <v>9475.2000000000007</v>
      </c>
      <c r="E14" s="11">
        <f t="shared" si="1"/>
        <v>92.872738324985477</v>
      </c>
      <c r="F14" s="4">
        <f>E14+F13</f>
        <v>1593.7193999999997</v>
      </c>
      <c r="G14" s="2">
        <f>Rigidezze!H19</f>
        <v>616.8904602721849</v>
      </c>
      <c r="H14" s="2">
        <f>F14/G14</f>
        <v>2.5834722736623577</v>
      </c>
      <c r="I14" s="2">
        <f>H14</f>
        <v>2.5834722736623577</v>
      </c>
      <c r="J14" s="4">
        <f>B14/9.81</f>
        <v>268.29765545361875</v>
      </c>
      <c r="K14" s="13">
        <f>J14*I14^2/1000</f>
        <v>1.7907068194163736</v>
      </c>
      <c r="L14" s="12">
        <f>E14*I14</f>
        <v>239.9341444416994</v>
      </c>
    </row>
    <row r="15" spans="1:12">
      <c r="A15" s="1" t="s">
        <v>35</v>
      </c>
      <c r="B15" s="10">
        <f>SUM(B10:B14)</f>
        <v>15756</v>
      </c>
      <c r="C15" s="1"/>
      <c r="D15" s="10">
        <f>SUM(D10:D14)</f>
        <v>162596.80000000002</v>
      </c>
      <c r="E15" s="4">
        <f>SUM(E10:E14)</f>
        <v>1593.7193999999997</v>
      </c>
      <c r="F15" s="1"/>
      <c r="K15" s="4">
        <f>SUM(K10:K14)</f>
        <v>119.32687526991228</v>
      </c>
      <c r="L15" s="10">
        <f>SUM(L10:L14)</f>
        <v>14929.366177805616</v>
      </c>
    </row>
    <row r="17" spans="1:18">
      <c r="J17" s="6" t="s">
        <v>15</v>
      </c>
      <c r="K17" s="7">
        <f>2*PI()*SQRT(K15/L15)</f>
        <v>0.56173090373582713</v>
      </c>
      <c r="L17" t="s">
        <v>16</v>
      </c>
    </row>
    <row r="19" spans="1:18">
      <c r="A19" s="9" t="s">
        <v>11</v>
      </c>
    </row>
    <row r="21" spans="1:18">
      <c r="A21" s="9" t="s">
        <v>18</v>
      </c>
      <c r="D21" s="1" t="s">
        <v>19</v>
      </c>
      <c r="E21" s="7">
        <v>0.11899999999999999</v>
      </c>
      <c r="F21" t="s">
        <v>20</v>
      </c>
      <c r="I21" s="1" t="s">
        <v>21</v>
      </c>
      <c r="J21" s="4">
        <f>E21*B29*0.85</f>
        <v>1593.7194</v>
      </c>
    </row>
    <row r="23" spans="1:18">
      <c r="A23" s="1" t="s">
        <v>22</v>
      </c>
      <c r="B23" s="1" t="s">
        <v>23</v>
      </c>
      <c r="C23" s="1" t="s">
        <v>24</v>
      </c>
      <c r="D23" s="1" t="s">
        <v>25</v>
      </c>
      <c r="E23" s="1" t="s">
        <v>26</v>
      </c>
      <c r="F23" s="1" t="s">
        <v>27</v>
      </c>
      <c r="G23" t="s">
        <v>28</v>
      </c>
      <c r="H23" s="1" t="s">
        <v>29</v>
      </c>
      <c r="I23" s="1" t="s">
        <v>30</v>
      </c>
      <c r="J23" s="1" t="s">
        <v>31</v>
      </c>
      <c r="K23" s="1" t="s">
        <v>32</v>
      </c>
      <c r="L23" s="1" t="s">
        <v>33</v>
      </c>
    </row>
    <row r="24" spans="1:18">
      <c r="A24" s="1" t="s">
        <v>34</v>
      </c>
      <c r="B24" s="10">
        <f>B10</f>
        <v>3419</v>
      </c>
      <c r="C24" s="2">
        <f>C25+3.2</f>
        <v>16.399999999999999</v>
      </c>
      <c r="D24" s="10">
        <f>ROUND(B24*C24,0)</f>
        <v>56072</v>
      </c>
      <c r="E24" s="11">
        <f>ROUND($J$7*D24/$D$15,1)</f>
        <v>549.6</v>
      </c>
      <c r="F24" s="4">
        <f>E24</f>
        <v>549.6</v>
      </c>
      <c r="G24" s="2">
        <f>Rigidezze!H27</f>
        <v>429.7555411212478</v>
      </c>
      <c r="H24" s="2">
        <f>F24/G24</f>
        <v>1.2788665820714578</v>
      </c>
      <c r="I24" s="2">
        <f>I25+H24</f>
        <v>11.015705201975871</v>
      </c>
      <c r="J24" s="4">
        <f>B24/9.81</f>
        <v>348.52191641182463</v>
      </c>
      <c r="K24" s="4">
        <f>J24*I24^2/1000</f>
        <v>42.29165720592151</v>
      </c>
      <c r="L24" s="10">
        <f>E24*I24</f>
        <v>6054.2315790059392</v>
      </c>
    </row>
    <row r="25" spans="1:18">
      <c r="A25" s="1">
        <v>4</v>
      </c>
      <c r="B25" s="10">
        <f>B11</f>
        <v>3235</v>
      </c>
      <c r="C25" s="2">
        <f>C26+3.2</f>
        <v>13.2</v>
      </c>
      <c r="D25" s="10">
        <f>ROUND(B25*C25,0)</f>
        <v>42702</v>
      </c>
      <c r="E25" s="11">
        <f>ROUND($J$7*D25/$D$15,1)</f>
        <v>418.6</v>
      </c>
      <c r="F25" s="4">
        <f>E25+F24</f>
        <v>968.2</v>
      </c>
      <c r="G25" s="2">
        <f>Rigidezze!H28</f>
        <v>514.17950936052921</v>
      </c>
      <c r="H25" s="2">
        <f>F25/G25</f>
        <v>1.8829999686376524</v>
      </c>
      <c r="I25" s="2">
        <f>I26+H25</f>
        <v>9.7368386199044128</v>
      </c>
      <c r="J25" s="4">
        <f>B25/9.81</f>
        <v>329.76554536187564</v>
      </c>
      <c r="K25" s="4">
        <f>J25*I25^2/1000</f>
        <v>31.263760969729947</v>
      </c>
      <c r="L25" s="10">
        <f>E25*I25</f>
        <v>4075.8406462919875</v>
      </c>
    </row>
    <row r="26" spans="1:18">
      <c r="A26" s="1">
        <v>3</v>
      </c>
      <c r="B26" s="10">
        <f>B12</f>
        <v>3235</v>
      </c>
      <c r="C26" s="2">
        <f>C27+3.2</f>
        <v>10</v>
      </c>
      <c r="D26" s="10">
        <f>ROUND(B26*C26,0)</f>
        <v>32350</v>
      </c>
      <c r="E26" s="11">
        <f>ROUND($J$7*D26/$D$15,1)</f>
        <v>317.10000000000002</v>
      </c>
      <c r="F26" s="4">
        <f>E26+F25</f>
        <v>1285.3000000000002</v>
      </c>
      <c r="G26" s="2">
        <f>Rigidezze!H29</f>
        <v>514.17950936052921</v>
      </c>
      <c r="H26" s="2">
        <f>F26/G26</f>
        <v>2.4997106586345539</v>
      </c>
      <c r="I26" s="2">
        <f>I27+H26</f>
        <v>7.8538386512667611</v>
      </c>
      <c r="J26" s="4">
        <f>B26/9.81</f>
        <v>329.76554536187564</v>
      </c>
      <c r="K26" s="4">
        <f>J26*I26^2/1000</f>
        <v>20.340856100614275</v>
      </c>
      <c r="L26" s="10">
        <f>E26*I26</f>
        <v>2490.4522363166902</v>
      </c>
      <c r="R26" s="28">
        <f>Periodo!F10</f>
        <v>549.5950517417316</v>
      </c>
    </row>
    <row r="27" spans="1:18">
      <c r="A27" s="1">
        <v>2</v>
      </c>
      <c r="B27" s="10">
        <f>B13</f>
        <v>3235</v>
      </c>
      <c r="C27" s="2">
        <f>C28+3.2</f>
        <v>6.8000000000000007</v>
      </c>
      <c r="D27" s="10">
        <f>ROUND(B27*C27,0)</f>
        <v>21998</v>
      </c>
      <c r="E27" s="11">
        <f>ROUND($J$7*D27/$D$15,1)</f>
        <v>215.6</v>
      </c>
      <c r="F27" s="4">
        <f>E27+F26</f>
        <v>1500.9</v>
      </c>
      <c r="G27" s="2">
        <f>Rigidezze!H30</f>
        <v>514.17950936052921</v>
      </c>
      <c r="H27" s="2">
        <f>F27/G27</f>
        <v>2.9190194721423803</v>
      </c>
      <c r="I27" s="2">
        <f>I28+H27</f>
        <v>5.3541279926322076</v>
      </c>
      <c r="J27" s="4">
        <f>B27/9.81</f>
        <v>329.76554536187564</v>
      </c>
      <c r="K27" s="4">
        <f>J27*I27^2/1000</f>
        <v>9.4532855276669743</v>
      </c>
      <c r="L27" s="10">
        <f>E27*I27</f>
        <v>1154.3499952115039</v>
      </c>
    </row>
    <row r="28" spans="1:18">
      <c r="A28" s="1">
        <v>1</v>
      </c>
      <c r="B28" s="10">
        <f>B14</f>
        <v>2632</v>
      </c>
      <c r="C28" s="2">
        <v>3.6</v>
      </c>
      <c r="D28" s="12">
        <f>ROUND(B28*C28,0)</f>
        <v>9475</v>
      </c>
      <c r="E28" s="13">
        <f>ROUND($J$7*D28/$D$15,1)</f>
        <v>92.9</v>
      </c>
      <c r="F28" s="4">
        <f>E28+F27</f>
        <v>1593.8000000000002</v>
      </c>
      <c r="G28" s="2">
        <f>Rigidezze!H31</f>
        <v>654.50881822687882</v>
      </c>
      <c r="H28" s="2">
        <f>F28/G28</f>
        <v>2.4351085204898273</v>
      </c>
      <c r="I28" s="2">
        <f>H28</f>
        <v>2.4351085204898273</v>
      </c>
      <c r="J28" s="4">
        <f>B28/9.81</f>
        <v>268.29765545361875</v>
      </c>
      <c r="K28" s="13">
        <f>J28*I28^2/1000</f>
        <v>1.5909389632285009</v>
      </c>
      <c r="L28" s="12">
        <f>E28*I28</f>
        <v>226.22158155350496</v>
      </c>
    </row>
    <row r="29" spans="1:18">
      <c r="A29" s="1" t="s">
        <v>35</v>
      </c>
      <c r="B29" s="10">
        <f>SUM(B24:B28)</f>
        <v>15756</v>
      </c>
      <c r="C29" s="1"/>
      <c r="D29" s="10">
        <f>SUM(D24:D28)</f>
        <v>162597</v>
      </c>
      <c r="E29" s="4">
        <f>SUM(E24:E28)</f>
        <v>1593.8000000000002</v>
      </c>
      <c r="F29" s="1"/>
      <c r="K29" s="4">
        <f>SUM(K24:K28)</f>
        <v>104.9404987671612</v>
      </c>
      <c r="L29" s="10">
        <f>SUM(L24:L28)</f>
        <v>14001.096038379626</v>
      </c>
    </row>
    <row r="31" spans="1:18">
      <c r="J31" s="6" t="s">
        <v>17</v>
      </c>
      <c r="K31" s="7">
        <f>2*PI()*SQRT(K29/L29)</f>
        <v>0.54396431863508821</v>
      </c>
      <c r="L31" t="s">
        <v>16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N62"/>
  <sheetViews>
    <sheetView workbookViewId="0">
      <selection activeCell="A2" sqref="A2"/>
    </sheetView>
  </sheetViews>
  <sheetFormatPr defaultRowHeight="15"/>
  <cols>
    <col min="1" max="1" width="15.7109375" style="15" customWidth="1"/>
    <col min="2" max="9" width="8.7109375" style="15" customWidth="1"/>
    <col min="10" max="14" width="9" style="15"/>
  </cols>
  <sheetData>
    <row r="1" spans="1:14" ht="15.75">
      <c r="A1" s="14" t="s">
        <v>73</v>
      </c>
    </row>
    <row r="3" spans="1:14">
      <c r="A3" s="16"/>
      <c r="D3" s="16" t="s">
        <v>60</v>
      </c>
      <c r="E3" s="16"/>
      <c r="F3" s="17" t="s">
        <v>37</v>
      </c>
      <c r="G3" s="17" t="str">
        <f>IF(D3="Classe A","alta","media")</f>
        <v>alta</v>
      </c>
    </row>
    <row r="6" spans="1:14">
      <c r="A6" s="18" t="s">
        <v>38</v>
      </c>
      <c r="D6" s="16" t="s">
        <v>39</v>
      </c>
      <c r="E6" s="24" t="s">
        <v>58</v>
      </c>
      <c r="G6" s="17" t="s">
        <v>40</v>
      </c>
      <c r="H6" s="19">
        <v>4.0999999999999996</v>
      </c>
      <c r="I6" s="16" t="s">
        <v>41</v>
      </c>
      <c r="K6" s="24" t="s">
        <v>59</v>
      </c>
      <c r="L6" s="29">
        <f>0.611/Periodo!F3</f>
        <v>1.0877094280134947</v>
      </c>
    </row>
    <row r="7" spans="1:14">
      <c r="A7" s="16"/>
      <c r="C7" s="16"/>
      <c r="D7" s="20"/>
    </row>
    <row r="8" spans="1:14">
      <c r="A8" s="18" t="s">
        <v>42</v>
      </c>
      <c r="E8" s="16"/>
    </row>
    <row r="9" spans="1:14">
      <c r="A9" s="21" t="s">
        <v>22</v>
      </c>
      <c r="B9" s="21" t="s">
        <v>43</v>
      </c>
      <c r="C9" s="21" t="s">
        <v>44</v>
      </c>
      <c r="D9" s="22" t="s">
        <v>8</v>
      </c>
      <c r="E9" s="21" t="s">
        <v>45</v>
      </c>
      <c r="F9" s="21" t="s">
        <v>46</v>
      </c>
      <c r="G9" s="22" t="s">
        <v>47</v>
      </c>
      <c r="H9" s="22" t="s">
        <v>48</v>
      </c>
      <c r="I9" s="23" t="s">
        <v>49</v>
      </c>
    </row>
    <row r="10" spans="1:14">
      <c r="A10" s="24" t="s">
        <v>34</v>
      </c>
      <c r="B10" s="25">
        <f>Periodo!F10*$L$6</f>
        <v>597.79971936904587</v>
      </c>
      <c r="C10" s="26">
        <v>3.2</v>
      </c>
      <c r="D10" s="26">
        <f>Rigidezze!J15</f>
        <v>14.765881388644726</v>
      </c>
      <c r="E10" s="25">
        <f>B10/D10</f>
        <v>40.485203939723263</v>
      </c>
      <c r="F10" s="25">
        <f>E10*C10/2</f>
        <v>64.776326303557227</v>
      </c>
      <c r="G10" s="25">
        <f>ROUND(F10/2,1)</f>
        <v>32.4</v>
      </c>
      <c r="H10" s="25">
        <f>2*G10/$H$6</f>
        <v>15.804878048780488</v>
      </c>
      <c r="I10" s="25">
        <f>H10</f>
        <v>15.804878048780488</v>
      </c>
      <c r="K10" s="24"/>
      <c r="L10" s="25"/>
      <c r="M10" s="24"/>
      <c r="N10" s="25"/>
    </row>
    <row r="11" spans="1:14">
      <c r="A11" s="24">
        <v>4</v>
      </c>
      <c r="B11" s="25">
        <f>Periodo!F11*$L$6</f>
        <v>1053.0612709655225</v>
      </c>
      <c r="C11" s="26">
        <v>3.2</v>
      </c>
      <c r="D11" s="26">
        <f>Rigidezze!J16</f>
        <v>14.516932350579236</v>
      </c>
      <c r="E11" s="25">
        <f>B11/D11</f>
        <v>72.540206534991853</v>
      </c>
      <c r="F11" s="25">
        <f>E11*C11/2</f>
        <v>116.06433045598698</v>
      </c>
      <c r="G11" s="25">
        <f>ROUND((F10+F11)/2,1)</f>
        <v>90.4</v>
      </c>
      <c r="H11" s="25">
        <f>2*G11/$H$6</f>
        <v>44.09756097560976</v>
      </c>
      <c r="I11" s="25">
        <f>I10+H11</f>
        <v>59.902439024390247</v>
      </c>
      <c r="K11" s="24"/>
      <c r="L11" s="25"/>
      <c r="M11" s="24"/>
      <c r="N11" s="25"/>
    </row>
    <row r="12" spans="1:14">
      <c r="A12" s="24">
        <v>3</v>
      </c>
      <c r="B12" s="25">
        <f>Periodo!F12*$L$6</f>
        <v>1397.9563858113381</v>
      </c>
      <c r="C12" s="26">
        <v>3.2</v>
      </c>
      <c r="D12" s="26">
        <f>Rigidezze!J17</f>
        <v>14.516932350579236</v>
      </c>
      <c r="E12" s="25">
        <f>B12/D12</f>
        <v>96.298333012177935</v>
      </c>
      <c r="F12" s="25">
        <f>E12*C12/2</f>
        <v>154.0773328194847</v>
      </c>
      <c r="G12" s="25">
        <f>ROUND((F11+F12)/2,1)</f>
        <v>135.1</v>
      </c>
      <c r="H12" s="25">
        <f>2*G12/$H$6</f>
        <v>65.902439024390247</v>
      </c>
      <c r="I12" s="25">
        <f>I11+H12</f>
        <v>125.80487804878049</v>
      </c>
      <c r="K12" s="24"/>
      <c r="L12" s="25"/>
      <c r="M12" s="24"/>
      <c r="N12" s="25"/>
    </row>
    <row r="13" spans="1:14">
      <c r="A13" s="24">
        <v>2</v>
      </c>
      <c r="B13" s="25">
        <f>Periodo!F13*$L$6</f>
        <v>1632.4850639064928</v>
      </c>
      <c r="C13" s="26">
        <v>3.2</v>
      </c>
      <c r="D13" s="26">
        <f>Rigidezze!J18</f>
        <v>14.516932350579236</v>
      </c>
      <c r="E13" s="25">
        <f>B13/D13</f>
        <v>112.45385901666447</v>
      </c>
      <c r="F13" s="25">
        <f>E13*C13/2</f>
        <v>179.92617442666315</v>
      </c>
      <c r="G13" s="25">
        <f>ROUND((F12+F13)/2,1)</f>
        <v>167</v>
      </c>
      <c r="H13" s="25">
        <f>2*G13/$H$6</f>
        <v>81.463414634146346</v>
      </c>
      <c r="I13" s="25">
        <f>I12+H13</f>
        <v>207.26829268292684</v>
      </c>
      <c r="K13" s="24"/>
      <c r="L13" s="25"/>
      <c r="M13" s="24"/>
      <c r="N13" s="25"/>
    </row>
    <row r="14" spans="1:14">
      <c r="A14" s="24" t="s">
        <v>50</v>
      </c>
      <c r="B14" s="25">
        <f>Periodo!F14*$L$6</f>
        <v>1733.5036169880095</v>
      </c>
      <c r="C14" s="26">
        <v>3.6</v>
      </c>
      <c r="D14" s="26">
        <f>Rigidezze!J19</f>
        <v>14.932940733669676</v>
      </c>
      <c r="E14" s="25">
        <f>B14/D14</f>
        <v>116.08588341072267</v>
      </c>
      <c r="F14" s="25">
        <f>E14*C14*0.4</f>
        <v>167.16367211144066</v>
      </c>
      <c r="G14" s="25">
        <f>ROUND((F13+F14)/2,1)</f>
        <v>173.5</v>
      </c>
      <c r="H14" s="25">
        <f>2*G14/$H$6</f>
        <v>84.634146341463421</v>
      </c>
      <c r="I14" s="25">
        <f>I13+H14</f>
        <v>291.90243902439028</v>
      </c>
      <c r="K14" s="24"/>
      <c r="L14" s="25"/>
      <c r="M14" s="24"/>
      <c r="N14" s="25"/>
    </row>
    <row r="15" spans="1:14">
      <c r="A15" s="24" t="s">
        <v>51</v>
      </c>
      <c r="B15" s="24"/>
      <c r="C15" s="24"/>
      <c r="D15" s="25"/>
      <c r="F15" s="25">
        <f>E14*C14*0.6</f>
        <v>250.74550816716098</v>
      </c>
      <c r="I15" s="25"/>
      <c r="J15" s="27"/>
      <c r="L15" s="25"/>
      <c r="M15" s="24"/>
      <c r="N15" s="25"/>
    </row>
    <row r="16" spans="1:14">
      <c r="A16" s="24"/>
      <c r="B16" s="24"/>
      <c r="C16" s="24"/>
      <c r="D16" s="25"/>
      <c r="F16" s="25"/>
      <c r="I16" s="25"/>
      <c r="J16" s="27"/>
      <c r="L16" s="25"/>
      <c r="M16" s="24"/>
      <c r="N16" s="25"/>
    </row>
    <row r="17" spans="1:14">
      <c r="A17" s="18" t="s">
        <v>52</v>
      </c>
      <c r="B17" s="24"/>
      <c r="C17" s="24"/>
      <c r="D17" s="25"/>
      <c r="F17" s="25"/>
      <c r="I17" s="25"/>
      <c r="J17" s="27"/>
      <c r="K17" s="18" t="s">
        <v>53</v>
      </c>
      <c r="M17" s="24"/>
      <c r="N17" s="25"/>
    </row>
    <row r="18" spans="1:14">
      <c r="A18" s="21" t="s">
        <v>22</v>
      </c>
      <c r="B18" s="24"/>
      <c r="C18" s="24"/>
      <c r="D18" s="25"/>
      <c r="E18" s="21" t="s">
        <v>45</v>
      </c>
      <c r="F18" s="21" t="s">
        <v>46</v>
      </c>
      <c r="G18" s="22" t="s">
        <v>47</v>
      </c>
      <c r="H18" s="22" t="s">
        <v>48</v>
      </c>
      <c r="I18" s="23" t="s">
        <v>49</v>
      </c>
      <c r="J18" s="27"/>
      <c r="K18" s="22" t="s">
        <v>54</v>
      </c>
      <c r="L18" s="21" t="s">
        <v>46</v>
      </c>
      <c r="M18" s="24"/>
      <c r="N18" s="25"/>
    </row>
    <row r="19" spans="1:14">
      <c r="A19" s="24" t="s">
        <v>34</v>
      </c>
      <c r="B19" s="24"/>
      <c r="C19" s="24"/>
      <c r="D19" s="25"/>
      <c r="E19" s="25">
        <f>E10</f>
        <v>40.485203939723263</v>
      </c>
      <c r="F19" s="25">
        <f t="shared" ref="F19:G23" si="0">F10*0.9</f>
        <v>58.298693673201505</v>
      </c>
      <c r="G19" s="25">
        <f t="shared" si="0"/>
        <v>29.16</v>
      </c>
      <c r="H19" s="25">
        <f>H10</f>
        <v>15.804878048780488</v>
      </c>
      <c r="I19" s="25">
        <f>I10</f>
        <v>15.804878048780488</v>
      </c>
      <c r="J19" s="27"/>
      <c r="K19" s="24">
        <f>IF($D$3="Classe B",1.3,1.5)</f>
        <v>1.5</v>
      </c>
      <c r="L19" s="25">
        <f t="shared" ref="L19:L24" si="1">F19*K19</f>
        <v>87.448040509802254</v>
      </c>
      <c r="M19" s="24"/>
      <c r="N19" s="25"/>
    </row>
    <row r="20" spans="1:14">
      <c r="A20" s="24">
        <v>4</v>
      </c>
      <c r="B20" s="24"/>
      <c r="C20" s="24"/>
      <c r="D20" s="25"/>
      <c r="E20" s="25">
        <f>E11</f>
        <v>72.540206534991853</v>
      </c>
      <c r="F20" s="25">
        <f t="shared" si="0"/>
        <v>104.45789741038828</v>
      </c>
      <c r="G20" s="25">
        <f t="shared" si="0"/>
        <v>81.360000000000014</v>
      </c>
      <c r="H20" s="25">
        <f>H11</f>
        <v>44.09756097560976</v>
      </c>
      <c r="I20" s="25">
        <f>I11</f>
        <v>59.902439024390247</v>
      </c>
      <c r="J20" s="27"/>
      <c r="K20" s="24">
        <f>IF($D$3="Classe B",1.3,1.5)</f>
        <v>1.5</v>
      </c>
      <c r="L20" s="25">
        <f t="shared" si="1"/>
        <v>156.68684611558243</v>
      </c>
      <c r="M20" s="24"/>
      <c r="N20" s="25"/>
    </row>
    <row r="21" spans="1:14">
      <c r="A21" s="24">
        <v>3</v>
      </c>
      <c r="B21" s="24"/>
      <c r="C21" s="24"/>
      <c r="D21" s="25"/>
      <c r="E21" s="25">
        <f t="shared" ref="E21:E23" si="2">E12</f>
        <v>96.298333012177935</v>
      </c>
      <c r="F21" s="25">
        <f t="shared" si="0"/>
        <v>138.66959953753624</v>
      </c>
      <c r="G21" s="25">
        <f t="shared" si="0"/>
        <v>121.59</v>
      </c>
      <c r="H21" s="25">
        <f t="shared" ref="H21:I23" si="3">H12</f>
        <v>65.902439024390247</v>
      </c>
      <c r="I21" s="25">
        <f t="shared" si="3"/>
        <v>125.80487804878049</v>
      </c>
      <c r="J21" s="27"/>
      <c r="K21" s="24">
        <f>IF($D$3="Classe B",1.3,1.5)</f>
        <v>1.5</v>
      </c>
      <c r="L21" s="25">
        <f t="shared" si="1"/>
        <v>208.00439930630438</v>
      </c>
      <c r="M21" s="24"/>
      <c r="N21" s="25"/>
    </row>
    <row r="22" spans="1:14">
      <c r="A22" s="24">
        <v>2</v>
      </c>
      <c r="B22" s="24"/>
      <c r="C22" s="24"/>
      <c r="D22" s="25"/>
      <c r="E22" s="25">
        <f t="shared" si="2"/>
        <v>112.45385901666447</v>
      </c>
      <c r="F22" s="25">
        <f t="shared" si="0"/>
        <v>161.93355698399685</v>
      </c>
      <c r="G22" s="25">
        <f t="shared" si="0"/>
        <v>150.30000000000001</v>
      </c>
      <c r="H22" s="25">
        <f t="shared" si="3"/>
        <v>81.463414634146346</v>
      </c>
      <c r="I22" s="25">
        <f t="shared" si="3"/>
        <v>207.26829268292684</v>
      </c>
      <c r="J22" s="27"/>
      <c r="K22" s="24">
        <f>IF($D$3="Classe B",1.3,1.5)</f>
        <v>1.5</v>
      </c>
      <c r="L22" s="25">
        <f t="shared" si="1"/>
        <v>242.90033547599529</v>
      </c>
      <c r="M22" s="24"/>
      <c r="N22" s="25"/>
    </row>
    <row r="23" spans="1:14">
      <c r="A23" s="24" t="s">
        <v>50</v>
      </c>
      <c r="B23" s="24"/>
      <c r="C23" s="24"/>
      <c r="D23" s="25"/>
      <c r="E23" s="25">
        <f t="shared" si="2"/>
        <v>116.08588341072267</v>
      </c>
      <c r="F23" s="25">
        <f t="shared" si="0"/>
        <v>150.44730490029659</v>
      </c>
      <c r="G23" s="25">
        <f t="shared" si="0"/>
        <v>156.15</v>
      </c>
      <c r="H23" s="25">
        <f t="shared" si="3"/>
        <v>84.634146341463421</v>
      </c>
      <c r="I23" s="25">
        <f t="shared" si="3"/>
        <v>291.90243902439028</v>
      </c>
      <c r="J23" s="27"/>
      <c r="K23" s="24">
        <f>IF($D$3="Classe B",1.3,1.5)</f>
        <v>1.5</v>
      </c>
      <c r="L23" s="25">
        <f t="shared" si="1"/>
        <v>225.67095735044489</v>
      </c>
      <c r="M23" s="24"/>
      <c r="N23" s="25"/>
    </row>
    <row r="24" spans="1:14">
      <c r="A24" s="24" t="s">
        <v>51</v>
      </c>
      <c r="B24" s="24"/>
      <c r="C24" s="24"/>
      <c r="D24" s="25"/>
      <c r="F24" s="25">
        <f>F15</f>
        <v>250.74550816716098</v>
      </c>
      <c r="I24" s="25"/>
      <c r="J24" s="27"/>
      <c r="K24" s="24">
        <v>1</v>
      </c>
      <c r="L24" s="25">
        <f t="shared" si="1"/>
        <v>250.74550816716098</v>
      </c>
      <c r="M24" s="24"/>
      <c r="N24" s="25"/>
    </row>
    <row r="25" spans="1:14">
      <c r="A25" s="24"/>
      <c r="B25" s="24"/>
      <c r="C25" s="24"/>
      <c r="D25" s="25"/>
      <c r="E25" s="25"/>
      <c r="G25" s="26"/>
      <c r="I25" s="25"/>
    </row>
    <row r="26" spans="1:14">
      <c r="A26" s="18" t="s">
        <v>55</v>
      </c>
      <c r="B26" s="24"/>
      <c r="C26" s="24"/>
      <c r="D26" s="25"/>
      <c r="E26" s="25"/>
      <c r="G26" s="26"/>
      <c r="I26" s="25"/>
      <c r="K26" s="18" t="s">
        <v>53</v>
      </c>
    </row>
    <row r="27" spans="1:14">
      <c r="A27" s="21" t="s">
        <v>22</v>
      </c>
      <c r="C27" s="24"/>
      <c r="D27" s="17" t="s">
        <v>54</v>
      </c>
      <c r="E27" s="21" t="s">
        <v>45</v>
      </c>
      <c r="F27" s="21" t="s">
        <v>46</v>
      </c>
      <c r="G27" s="22" t="s">
        <v>47</v>
      </c>
      <c r="H27" s="22" t="s">
        <v>48</v>
      </c>
      <c r="I27" s="23" t="s">
        <v>49</v>
      </c>
      <c r="K27" s="22" t="s">
        <v>54</v>
      </c>
      <c r="L27" s="21" t="s">
        <v>46</v>
      </c>
    </row>
    <row r="28" spans="1:14">
      <c r="A28" s="24" t="s">
        <v>34</v>
      </c>
      <c r="D28" s="26">
        <v>1.2</v>
      </c>
      <c r="E28" s="25">
        <f>E19*$D28</f>
        <v>48.582244727667913</v>
      </c>
      <c r="F28" s="25">
        <f t="shared" ref="F28:I28" si="4">F19*$D28</f>
        <v>69.958432407841798</v>
      </c>
      <c r="G28" s="25">
        <f t="shared" si="4"/>
        <v>34.991999999999997</v>
      </c>
      <c r="H28" s="25">
        <f t="shared" si="4"/>
        <v>18.965853658536584</v>
      </c>
      <c r="I28" s="25">
        <f t="shared" si="4"/>
        <v>18.965853658536584</v>
      </c>
      <c r="K28" s="24">
        <f>IF($D$3="Classe B",1.3,1.5)</f>
        <v>1.5</v>
      </c>
      <c r="L28" s="25">
        <f t="shared" ref="L28:L33" si="5">F28*K28</f>
        <v>104.9376486117627</v>
      </c>
    </row>
    <row r="29" spans="1:14">
      <c r="A29" s="24">
        <v>4</v>
      </c>
      <c r="D29" s="26">
        <v>1.2</v>
      </c>
      <c r="E29" s="25">
        <f t="shared" ref="E29:I33" si="6">E20*$D29</f>
        <v>87.048247841990218</v>
      </c>
      <c r="F29" s="25">
        <f t="shared" si="6"/>
        <v>125.34947689246593</v>
      </c>
      <c r="G29" s="25">
        <f t="shared" si="6"/>
        <v>97.632000000000019</v>
      </c>
      <c r="H29" s="25">
        <f t="shared" si="6"/>
        <v>52.917073170731712</v>
      </c>
      <c r="I29" s="25">
        <f t="shared" si="6"/>
        <v>71.8829268292683</v>
      </c>
      <c r="K29" s="24">
        <f>IF($D$3="Classe B",1.3,1.5)</f>
        <v>1.5</v>
      </c>
      <c r="L29" s="25">
        <f t="shared" si="5"/>
        <v>188.02421533869889</v>
      </c>
    </row>
    <row r="30" spans="1:14">
      <c r="A30" s="24">
        <v>3</v>
      </c>
      <c r="D30" s="26">
        <v>1.2</v>
      </c>
      <c r="E30" s="25">
        <f t="shared" si="6"/>
        <v>115.55799961461352</v>
      </c>
      <c r="F30" s="25">
        <f t="shared" si="6"/>
        <v>166.40351944504349</v>
      </c>
      <c r="G30" s="25">
        <f t="shared" si="6"/>
        <v>145.90799999999999</v>
      </c>
      <c r="H30" s="25">
        <f t="shared" si="6"/>
        <v>79.082926829268288</v>
      </c>
      <c r="I30" s="25">
        <f t="shared" si="6"/>
        <v>150.96585365853659</v>
      </c>
      <c r="J30" s="26"/>
      <c r="K30" s="24">
        <f>IF($D$3="Classe B",1.3,1.5)</f>
        <v>1.5</v>
      </c>
      <c r="L30" s="25">
        <f t="shared" si="5"/>
        <v>249.60527916756524</v>
      </c>
    </row>
    <row r="31" spans="1:14">
      <c r="A31" s="24">
        <v>2</v>
      </c>
      <c r="D31" s="26">
        <v>1.2</v>
      </c>
      <c r="E31" s="25">
        <f t="shared" si="6"/>
        <v>134.94463081999734</v>
      </c>
      <c r="F31" s="25">
        <f t="shared" si="6"/>
        <v>194.32026838079622</v>
      </c>
      <c r="G31" s="25">
        <f t="shared" si="6"/>
        <v>180.36</v>
      </c>
      <c r="H31" s="25">
        <f t="shared" si="6"/>
        <v>97.756097560975618</v>
      </c>
      <c r="I31" s="25">
        <f t="shared" si="6"/>
        <v>248.72195121951219</v>
      </c>
      <c r="K31" s="24">
        <f>IF($D$3="Classe B",1.3,1.5)</f>
        <v>1.5</v>
      </c>
      <c r="L31" s="25">
        <f t="shared" si="5"/>
        <v>291.4804025711943</v>
      </c>
    </row>
    <row r="32" spans="1:14">
      <c r="A32" s="24" t="s">
        <v>50</v>
      </c>
      <c r="D32" s="26">
        <v>1.2</v>
      </c>
      <c r="E32" s="25">
        <f t="shared" si="6"/>
        <v>139.30306009286721</v>
      </c>
      <c r="F32" s="25">
        <f t="shared" si="6"/>
        <v>180.53676588035589</v>
      </c>
      <c r="G32" s="25">
        <f t="shared" si="6"/>
        <v>187.38</v>
      </c>
      <c r="H32" s="25">
        <f t="shared" si="6"/>
        <v>101.5609756097561</v>
      </c>
      <c r="I32" s="25">
        <f t="shared" si="6"/>
        <v>350.28292682926832</v>
      </c>
      <c r="K32" s="24">
        <f>IF($D$3="Classe B",1.3,1.5)</f>
        <v>1.5</v>
      </c>
      <c r="L32" s="25">
        <f t="shared" si="5"/>
        <v>270.80514882053382</v>
      </c>
    </row>
    <row r="33" spans="1:14">
      <c r="A33" s="24" t="s">
        <v>51</v>
      </c>
      <c r="D33" s="26">
        <v>1.2</v>
      </c>
      <c r="F33" s="25">
        <f t="shared" si="6"/>
        <v>300.89460980059317</v>
      </c>
      <c r="I33" s="25"/>
      <c r="K33" s="24">
        <v>1</v>
      </c>
      <c r="L33" s="25">
        <f t="shared" si="5"/>
        <v>300.89460980059317</v>
      </c>
    </row>
    <row r="35" spans="1:14">
      <c r="A35" s="18" t="s">
        <v>56</v>
      </c>
      <c r="D35" s="16" t="s">
        <v>39</v>
      </c>
      <c r="E35" s="24" t="s">
        <v>58</v>
      </c>
      <c r="G35" s="17" t="s">
        <v>40</v>
      </c>
      <c r="H35" s="19">
        <v>4.0999999999999996</v>
      </c>
      <c r="I35" s="16" t="s">
        <v>41</v>
      </c>
      <c r="K35" s="24" t="s">
        <v>59</v>
      </c>
      <c r="L35" s="29">
        <f>0.611/Periodo!I3</f>
        <v>1.1232354385543473</v>
      </c>
    </row>
    <row r="36" spans="1:14">
      <c r="A36" s="16"/>
      <c r="C36" s="16"/>
      <c r="D36" s="20"/>
    </row>
    <row r="37" spans="1:14">
      <c r="A37" s="18" t="s">
        <v>42</v>
      </c>
      <c r="E37" s="16"/>
    </row>
    <row r="38" spans="1:14">
      <c r="A38" s="21" t="s">
        <v>22</v>
      </c>
      <c r="B38" s="21" t="s">
        <v>43</v>
      </c>
      <c r="C38" s="21" t="s">
        <v>44</v>
      </c>
      <c r="D38" s="22" t="s">
        <v>8</v>
      </c>
      <c r="E38" s="21" t="s">
        <v>45</v>
      </c>
      <c r="F38" s="21" t="s">
        <v>46</v>
      </c>
      <c r="G38" s="22" t="s">
        <v>47</v>
      </c>
      <c r="H38" s="22" t="s">
        <v>48</v>
      </c>
      <c r="I38" s="23" t="s">
        <v>49</v>
      </c>
    </row>
    <row r="39" spans="1:14">
      <c r="A39" s="24" t="s">
        <v>34</v>
      </c>
      <c r="B39" s="25">
        <f>Periodo!F24*$L$35</f>
        <v>617.33019702946933</v>
      </c>
      <c r="C39" s="26">
        <f t="shared" ref="C39:C43" si="7">C10</f>
        <v>3.2</v>
      </c>
      <c r="D39" s="26">
        <f>Rigidezze!J27</f>
        <v>15.709965255718435</v>
      </c>
      <c r="E39" s="25">
        <f>B39/D39</f>
        <v>39.295452725763404</v>
      </c>
      <c r="F39" s="25">
        <f>E39*C39/2</f>
        <v>62.872724361221451</v>
      </c>
      <c r="G39" s="25">
        <f>ROUND(F39/2,1)</f>
        <v>31.4</v>
      </c>
      <c r="H39" s="25">
        <f>2*G39/$H$6</f>
        <v>15.317073170731708</v>
      </c>
      <c r="I39" s="25">
        <f>H39</f>
        <v>15.317073170731708</v>
      </c>
      <c r="K39" s="24"/>
      <c r="L39" s="25"/>
      <c r="M39" s="24"/>
      <c r="N39" s="25"/>
    </row>
    <row r="40" spans="1:14">
      <c r="A40" s="24">
        <v>4</v>
      </c>
      <c r="B40" s="25">
        <f>Periodo!F25*$L$35</f>
        <v>1087.5165516083191</v>
      </c>
      <c r="C40" s="26">
        <f t="shared" si="7"/>
        <v>3.2</v>
      </c>
      <c r="D40" s="26">
        <f>Rigidezze!J28</f>
        <v>15.515878552571367</v>
      </c>
      <c r="E40" s="25">
        <f>B40/D40</f>
        <v>70.090555808590707</v>
      </c>
      <c r="F40" s="25">
        <f>E40*C40/2</f>
        <v>112.14488929374514</v>
      </c>
      <c r="G40" s="25">
        <f>ROUND((F39+F40)/2,1)</f>
        <v>87.5</v>
      </c>
      <c r="H40" s="25">
        <f>2*G40/$H$6</f>
        <v>42.682926829268297</v>
      </c>
      <c r="I40" s="25">
        <f>I39+H40</f>
        <v>58.000000000000007</v>
      </c>
      <c r="K40" s="24"/>
      <c r="L40" s="25"/>
      <c r="M40" s="24"/>
      <c r="N40" s="25"/>
    </row>
    <row r="41" spans="1:14">
      <c r="A41" s="24">
        <v>3</v>
      </c>
      <c r="B41" s="25">
        <f>Periodo!F26*$L$35</f>
        <v>1443.6945091739028</v>
      </c>
      <c r="C41" s="26">
        <f t="shared" si="7"/>
        <v>3.2</v>
      </c>
      <c r="D41" s="26">
        <f>Rigidezze!J29</f>
        <v>15.515878552571367</v>
      </c>
      <c r="E41" s="25">
        <f>B41/D41</f>
        <v>93.046262529210551</v>
      </c>
      <c r="F41" s="25">
        <f>E41*C41/2</f>
        <v>148.87402004673689</v>
      </c>
      <c r="G41" s="25">
        <f>ROUND((F40+F41)/2,1)</f>
        <v>130.5</v>
      </c>
      <c r="H41" s="25">
        <f>2*G41/$H$6</f>
        <v>63.658536585365859</v>
      </c>
      <c r="I41" s="25">
        <f>I40+H41</f>
        <v>121.65853658536587</v>
      </c>
      <c r="K41" s="24"/>
      <c r="L41" s="25"/>
      <c r="M41" s="24"/>
      <c r="N41" s="25"/>
    </row>
    <row r="42" spans="1:14">
      <c r="A42" s="24">
        <v>2</v>
      </c>
      <c r="B42" s="25">
        <f>Periodo!F27*$L$35</f>
        <v>1685.8640697262199</v>
      </c>
      <c r="C42" s="26">
        <f t="shared" si="7"/>
        <v>3.2</v>
      </c>
      <c r="D42" s="26">
        <f>Rigidezze!J30</f>
        <v>15.515878552571367</v>
      </c>
      <c r="E42" s="25">
        <f>B42/D42</f>
        <v>108.6541161052611</v>
      </c>
      <c r="F42" s="25">
        <f>E42*C42/2</f>
        <v>173.84658576841775</v>
      </c>
      <c r="G42" s="25">
        <f>ROUND((F41+F42)/2,1)</f>
        <v>161.4</v>
      </c>
      <c r="H42" s="25">
        <f>2*G42/$H$6</f>
        <v>78.731707317073187</v>
      </c>
      <c r="I42" s="25">
        <f>I41+H42</f>
        <v>200.39024390243907</v>
      </c>
      <c r="K42" s="24"/>
      <c r="L42" s="25"/>
      <c r="M42" s="24"/>
      <c r="N42" s="25"/>
    </row>
    <row r="43" spans="1:14">
      <c r="A43" s="24" t="s">
        <v>50</v>
      </c>
      <c r="B43" s="25">
        <f>Periodo!F28*$L$35</f>
        <v>1790.2126419679189</v>
      </c>
      <c r="C43" s="26">
        <f t="shared" si="7"/>
        <v>3.6</v>
      </c>
      <c r="D43" s="26">
        <f>Rigidezze!J31</f>
        <v>15.843560602207697</v>
      </c>
      <c r="E43" s="25">
        <f>B43/D43</f>
        <v>112.99307566750269</v>
      </c>
      <c r="F43" s="25">
        <f>E43*C43*0.4</f>
        <v>162.71002896120388</v>
      </c>
      <c r="G43" s="25">
        <f>ROUND((F42+F43)/2,1)</f>
        <v>168.3</v>
      </c>
      <c r="H43" s="25">
        <f>2*G43/$H$6</f>
        <v>82.097560975609767</v>
      </c>
      <c r="I43" s="25">
        <f>I42+H43</f>
        <v>282.48780487804885</v>
      </c>
      <c r="K43" s="24"/>
      <c r="L43" s="25"/>
      <c r="M43" s="24"/>
      <c r="N43" s="25"/>
    </row>
    <row r="44" spans="1:14">
      <c r="A44" s="24" t="s">
        <v>51</v>
      </c>
      <c r="B44" s="24"/>
      <c r="C44" s="24"/>
      <c r="D44" s="25"/>
      <c r="F44" s="25">
        <f>E43*C43*0.6</f>
        <v>244.06504344180581</v>
      </c>
      <c r="I44" s="25"/>
      <c r="J44" s="27"/>
      <c r="L44" s="25"/>
      <c r="M44" s="24"/>
      <c r="N44" s="25"/>
    </row>
    <row r="45" spans="1:14">
      <c r="A45" s="24"/>
      <c r="B45" s="24"/>
      <c r="C45" s="24"/>
      <c r="D45" s="25"/>
      <c r="F45" s="25"/>
      <c r="I45" s="25"/>
      <c r="J45" s="27"/>
      <c r="L45" s="25"/>
      <c r="M45" s="24"/>
      <c r="N45" s="25"/>
    </row>
    <row r="46" spans="1:14">
      <c r="A46" s="18" t="s">
        <v>52</v>
      </c>
      <c r="B46" s="24"/>
      <c r="C46" s="24"/>
      <c r="D46" s="25"/>
      <c r="F46" s="25"/>
      <c r="I46" s="25"/>
      <c r="J46" s="27"/>
      <c r="K46" s="18" t="s">
        <v>53</v>
      </c>
      <c r="M46" s="24"/>
      <c r="N46" s="25"/>
    </row>
    <row r="47" spans="1:14">
      <c r="A47" s="21" t="s">
        <v>22</v>
      </c>
      <c r="B47" s="24"/>
      <c r="C47" s="24"/>
      <c r="D47" s="25"/>
      <c r="E47" s="21" t="s">
        <v>45</v>
      </c>
      <c r="F47" s="21" t="s">
        <v>46</v>
      </c>
      <c r="G47" s="22" t="s">
        <v>47</v>
      </c>
      <c r="H47" s="22" t="s">
        <v>48</v>
      </c>
      <c r="I47" s="23" t="s">
        <v>49</v>
      </c>
      <c r="J47" s="27"/>
      <c r="K47" s="22" t="s">
        <v>54</v>
      </c>
      <c r="L47" s="21" t="s">
        <v>46</v>
      </c>
      <c r="M47" s="24"/>
      <c r="N47" s="25"/>
    </row>
    <row r="48" spans="1:14">
      <c r="A48" s="24" t="s">
        <v>34</v>
      </c>
      <c r="B48" s="24"/>
      <c r="C48" s="24"/>
      <c r="D48" s="25"/>
      <c r="E48" s="25">
        <f>E39</f>
        <v>39.295452725763404</v>
      </c>
      <c r="F48" s="25">
        <f t="shared" ref="F48:G52" si="8">F39*0.9</f>
        <v>56.585451925099306</v>
      </c>
      <c r="G48" s="25">
        <f t="shared" si="8"/>
        <v>28.259999999999998</v>
      </c>
      <c r="H48" s="25">
        <f>H39</f>
        <v>15.317073170731708</v>
      </c>
      <c r="I48" s="25">
        <f>I39</f>
        <v>15.317073170731708</v>
      </c>
      <c r="J48" s="27"/>
      <c r="K48" s="24">
        <f>IF($D$3="Classe B",1.3,1.5)</f>
        <v>1.5</v>
      </c>
      <c r="L48" s="25">
        <f t="shared" ref="L48:L53" si="9">F48*K48</f>
        <v>84.87817788764896</v>
      </c>
      <c r="M48" s="24"/>
      <c r="N48" s="25"/>
    </row>
    <row r="49" spans="1:14">
      <c r="A49" s="24">
        <v>4</v>
      </c>
      <c r="B49" s="24"/>
      <c r="C49" s="24"/>
      <c r="D49" s="25"/>
      <c r="E49" s="25">
        <f>E40</f>
        <v>70.090555808590707</v>
      </c>
      <c r="F49" s="25">
        <f t="shared" si="8"/>
        <v>100.93040036437063</v>
      </c>
      <c r="G49" s="25">
        <f t="shared" si="8"/>
        <v>78.75</v>
      </c>
      <c r="H49" s="25">
        <f>H40</f>
        <v>42.682926829268297</v>
      </c>
      <c r="I49" s="25">
        <f>I40</f>
        <v>58.000000000000007</v>
      </c>
      <c r="J49" s="27"/>
      <c r="K49" s="24">
        <f>IF($D$3="Classe B",1.3,1.5)</f>
        <v>1.5</v>
      </c>
      <c r="L49" s="25">
        <f t="shared" si="9"/>
        <v>151.39560054655595</v>
      </c>
      <c r="M49" s="24"/>
      <c r="N49" s="25"/>
    </row>
    <row r="50" spans="1:14">
      <c r="A50" s="24">
        <v>3</v>
      </c>
      <c r="B50" s="24"/>
      <c r="C50" s="24"/>
      <c r="D50" s="25"/>
      <c r="E50" s="25">
        <f t="shared" ref="E50:E52" si="10">E41</f>
        <v>93.046262529210551</v>
      </c>
      <c r="F50" s="25">
        <f t="shared" si="8"/>
        <v>133.98661804206321</v>
      </c>
      <c r="G50" s="25">
        <f t="shared" si="8"/>
        <v>117.45</v>
      </c>
      <c r="H50" s="25">
        <f t="shared" ref="H50:I52" si="11">H41</f>
        <v>63.658536585365859</v>
      </c>
      <c r="I50" s="25">
        <f t="shared" si="11"/>
        <v>121.65853658536587</v>
      </c>
      <c r="J50" s="27"/>
      <c r="K50" s="24">
        <f>IF($D$3="Classe B",1.3,1.5)</f>
        <v>1.5</v>
      </c>
      <c r="L50" s="25">
        <f t="shared" si="9"/>
        <v>200.97992706309481</v>
      </c>
      <c r="M50" s="24"/>
      <c r="N50" s="25"/>
    </row>
    <row r="51" spans="1:14">
      <c r="A51" s="24">
        <v>2</v>
      </c>
      <c r="B51" s="24"/>
      <c r="C51" s="24"/>
      <c r="D51" s="25"/>
      <c r="E51" s="25">
        <f t="shared" si="10"/>
        <v>108.6541161052611</v>
      </c>
      <c r="F51" s="25">
        <f t="shared" si="8"/>
        <v>156.461927191576</v>
      </c>
      <c r="G51" s="25">
        <f t="shared" si="8"/>
        <v>145.26000000000002</v>
      </c>
      <c r="H51" s="25">
        <f t="shared" si="11"/>
        <v>78.731707317073187</v>
      </c>
      <c r="I51" s="25">
        <f t="shared" si="11"/>
        <v>200.39024390243907</v>
      </c>
      <c r="J51" s="27"/>
      <c r="K51" s="24">
        <f>IF($D$3="Classe B",1.3,1.5)</f>
        <v>1.5</v>
      </c>
      <c r="L51" s="25">
        <f t="shared" si="9"/>
        <v>234.69289078736398</v>
      </c>
      <c r="M51" s="24"/>
      <c r="N51" s="25"/>
    </row>
    <row r="52" spans="1:14">
      <c r="A52" s="24" t="s">
        <v>50</v>
      </c>
      <c r="B52" s="24"/>
      <c r="C52" s="24"/>
      <c r="D52" s="25"/>
      <c r="E52" s="25">
        <f t="shared" si="10"/>
        <v>112.99307566750269</v>
      </c>
      <c r="F52" s="25">
        <f t="shared" si="8"/>
        <v>146.43902606508348</v>
      </c>
      <c r="G52" s="25">
        <f t="shared" si="8"/>
        <v>151.47000000000003</v>
      </c>
      <c r="H52" s="25">
        <f t="shared" si="11"/>
        <v>82.097560975609767</v>
      </c>
      <c r="I52" s="25">
        <f t="shared" si="11"/>
        <v>282.48780487804885</v>
      </c>
      <c r="J52" s="27"/>
      <c r="K52" s="24">
        <f>IF($D$3="Classe B",1.3,1.5)</f>
        <v>1.5</v>
      </c>
      <c r="L52" s="25">
        <f t="shared" si="9"/>
        <v>219.65853909762524</v>
      </c>
      <c r="M52" s="24"/>
      <c r="N52" s="25"/>
    </row>
    <row r="53" spans="1:14">
      <c r="A53" s="24" t="s">
        <v>51</v>
      </c>
      <c r="B53" s="24"/>
      <c r="C53" s="24"/>
      <c r="D53" s="25"/>
      <c r="F53" s="25">
        <f>F44</f>
        <v>244.06504344180581</v>
      </c>
      <c r="I53" s="25"/>
      <c r="J53" s="27"/>
      <c r="K53" s="24">
        <v>1</v>
      </c>
      <c r="L53" s="25">
        <f t="shared" si="9"/>
        <v>244.06504344180581</v>
      </c>
      <c r="M53" s="24"/>
      <c r="N53" s="25"/>
    </row>
    <row r="54" spans="1:14">
      <c r="A54" s="24"/>
      <c r="B54" s="24"/>
      <c r="C54" s="24"/>
      <c r="D54" s="25"/>
      <c r="E54" s="25"/>
      <c r="G54" s="26"/>
      <c r="I54" s="25"/>
    </row>
    <row r="55" spans="1:14">
      <c r="A55" s="18" t="s">
        <v>55</v>
      </c>
      <c r="B55" s="24"/>
      <c r="C55" s="24"/>
      <c r="D55" s="25"/>
      <c r="E55" s="25"/>
      <c r="G55" s="26"/>
      <c r="I55" s="25"/>
      <c r="K55" s="18" t="s">
        <v>53</v>
      </c>
    </row>
    <row r="56" spans="1:14">
      <c r="A56" s="21" t="s">
        <v>22</v>
      </c>
      <c r="C56" s="24"/>
      <c r="D56" s="17" t="s">
        <v>54</v>
      </c>
      <c r="E56" s="21" t="s">
        <v>45</v>
      </c>
      <c r="F56" s="21" t="s">
        <v>46</v>
      </c>
      <c r="G56" s="22" t="s">
        <v>47</v>
      </c>
      <c r="H56" s="22" t="s">
        <v>48</v>
      </c>
      <c r="I56" s="23" t="s">
        <v>49</v>
      </c>
      <c r="K56" s="22" t="s">
        <v>54</v>
      </c>
      <c r="L56" s="21" t="s">
        <v>46</v>
      </c>
    </row>
    <row r="57" spans="1:14">
      <c r="A57" s="24" t="s">
        <v>34</v>
      </c>
      <c r="D57" s="26">
        <v>1.2</v>
      </c>
      <c r="E57" s="25">
        <f>E48*$D57</f>
        <v>47.154543270916086</v>
      </c>
      <c r="F57" s="25">
        <f t="shared" ref="F57:I57" si="12">F48*$D57</f>
        <v>67.902542310119159</v>
      </c>
      <c r="G57" s="25">
        <f t="shared" si="12"/>
        <v>33.911999999999999</v>
      </c>
      <c r="H57" s="25">
        <f t="shared" si="12"/>
        <v>18.380487804878051</v>
      </c>
      <c r="I57" s="25">
        <f t="shared" si="12"/>
        <v>18.380487804878051</v>
      </c>
      <c r="K57" s="24">
        <f>IF($D$3="Classe B",1.3,1.5)</f>
        <v>1.5</v>
      </c>
      <c r="L57" s="25">
        <f t="shared" ref="L57:L62" si="13">F57*K57</f>
        <v>101.85381346517875</v>
      </c>
    </row>
    <row r="58" spans="1:14">
      <c r="A58" s="24">
        <v>4</v>
      </c>
      <c r="D58" s="26">
        <v>1.2</v>
      </c>
      <c r="E58" s="25">
        <f t="shared" ref="E58:I62" si="14">E49*$D58</f>
        <v>84.108666970308846</v>
      </c>
      <c r="F58" s="25">
        <f t="shared" si="14"/>
        <v>121.11648043724475</v>
      </c>
      <c r="G58" s="25">
        <f t="shared" si="14"/>
        <v>94.5</v>
      </c>
      <c r="H58" s="25">
        <f t="shared" si="14"/>
        <v>51.219512195121958</v>
      </c>
      <c r="I58" s="25">
        <f t="shared" si="14"/>
        <v>69.600000000000009</v>
      </c>
      <c r="K58" s="24">
        <f>IF($D$3="Classe B",1.3,1.5)</f>
        <v>1.5</v>
      </c>
      <c r="L58" s="25">
        <f t="shared" si="13"/>
        <v>181.67472065586713</v>
      </c>
    </row>
    <row r="59" spans="1:14">
      <c r="A59" s="24">
        <v>3</v>
      </c>
      <c r="D59" s="26">
        <v>1.2</v>
      </c>
      <c r="E59" s="25">
        <f t="shared" si="14"/>
        <v>111.65551503505266</v>
      </c>
      <c r="F59" s="25">
        <f t="shared" si="14"/>
        <v>160.78394165047584</v>
      </c>
      <c r="G59" s="25">
        <f t="shared" si="14"/>
        <v>140.94</v>
      </c>
      <c r="H59" s="25">
        <f t="shared" si="14"/>
        <v>76.390243902439025</v>
      </c>
      <c r="I59" s="25">
        <f t="shared" si="14"/>
        <v>145.99024390243903</v>
      </c>
      <c r="J59" s="26"/>
      <c r="K59" s="24">
        <f>IF($D$3="Classe B",1.3,1.5)</f>
        <v>1.5</v>
      </c>
      <c r="L59" s="25">
        <f t="shared" si="13"/>
        <v>241.17591247571374</v>
      </c>
    </row>
    <row r="60" spans="1:14">
      <c r="A60" s="24">
        <v>2</v>
      </c>
      <c r="D60" s="26">
        <v>1.2</v>
      </c>
      <c r="E60" s="25">
        <f t="shared" si="14"/>
        <v>130.38493932631332</v>
      </c>
      <c r="F60" s="25">
        <f t="shared" si="14"/>
        <v>187.75431262989119</v>
      </c>
      <c r="G60" s="25">
        <f t="shared" si="14"/>
        <v>174.31200000000001</v>
      </c>
      <c r="H60" s="25">
        <f t="shared" si="14"/>
        <v>94.478048780487825</v>
      </c>
      <c r="I60" s="25">
        <f t="shared" si="14"/>
        <v>240.46829268292686</v>
      </c>
      <c r="K60" s="24">
        <f>IF($D$3="Classe B",1.3,1.5)</f>
        <v>1.5</v>
      </c>
      <c r="L60" s="25">
        <f t="shared" si="13"/>
        <v>281.6314689448368</v>
      </c>
    </row>
    <row r="61" spans="1:14">
      <c r="A61" s="24" t="s">
        <v>50</v>
      </c>
      <c r="D61" s="26">
        <v>1.2</v>
      </c>
      <c r="E61" s="25">
        <f t="shared" si="14"/>
        <v>135.59169080100324</v>
      </c>
      <c r="F61" s="25">
        <f t="shared" si="14"/>
        <v>175.72683127810018</v>
      </c>
      <c r="G61" s="25">
        <f t="shared" si="14"/>
        <v>181.76400000000004</v>
      </c>
      <c r="H61" s="25">
        <f t="shared" si="14"/>
        <v>98.51707317073172</v>
      </c>
      <c r="I61" s="25">
        <f t="shared" si="14"/>
        <v>338.98536585365861</v>
      </c>
      <c r="K61" s="24">
        <f>IF($D$3="Classe B",1.3,1.5)</f>
        <v>1.5</v>
      </c>
      <c r="L61" s="25">
        <f t="shared" si="13"/>
        <v>263.59024691715024</v>
      </c>
    </row>
    <row r="62" spans="1:14">
      <c r="A62" s="24" t="s">
        <v>51</v>
      </c>
      <c r="D62" s="26">
        <v>1.2</v>
      </c>
      <c r="F62" s="25">
        <f t="shared" si="14"/>
        <v>292.87805213016696</v>
      </c>
      <c r="I62" s="25"/>
      <c r="K62" s="24">
        <v>1</v>
      </c>
      <c r="L62" s="25">
        <f t="shared" si="13"/>
        <v>292.87805213016696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2:E11"/>
  <sheetViews>
    <sheetView workbookViewId="0"/>
  </sheetViews>
  <sheetFormatPr defaultRowHeight="15"/>
  <sheetData>
    <row r="2" spans="1:5">
      <c r="A2" s="1" t="s">
        <v>61</v>
      </c>
      <c r="B2" s="1">
        <v>0.11899999999999999</v>
      </c>
      <c r="D2" s="1" t="s">
        <v>63</v>
      </c>
      <c r="E2" s="2">
        <f>B3/B2</f>
        <v>1.8067226890756303</v>
      </c>
    </row>
    <row r="3" spans="1:5">
      <c r="A3" s="1" t="s">
        <v>62</v>
      </c>
      <c r="B3" s="1">
        <v>0.215</v>
      </c>
    </row>
    <row r="5" spans="1:5">
      <c r="A5" s="1" t="s">
        <v>22</v>
      </c>
      <c r="B5" s="1" t="s">
        <v>30</v>
      </c>
      <c r="C5" s="1" t="s">
        <v>29</v>
      </c>
      <c r="D5" s="1" t="s">
        <v>64</v>
      </c>
      <c r="E5" s="1" t="s">
        <v>63</v>
      </c>
    </row>
    <row r="6" spans="1:5">
      <c r="A6" s="1" t="s">
        <v>34</v>
      </c>
      <c r="B6" s="2">
        <f>Periodo!I10*$E$2</f>
        <v>21.225204167069172</v>
      </c>
      <c r="C6" s="2">
        <f t="shared" ref="C6:C8" si="0">B6-B7</f>
        <v>2.4582648788774222</v>
      </c>
      <c r="D6" s="4">
        <f>3.2/0.2</f>
        <v>16</v>
      </c>
      <c r="E6" s="2">
        <f>D6/C6</f>
        <v>6.508655815522399</v>
      </c>
    </row>
    <row r="7" spans="1:5">
      <c r="A7" s="1">
        <v>4</v>
      </c>
      <c r="B7" s="2">
        <f>Periodo!I11*$E$2</f>
        <v>18.76693928819175</v>
      </c>
      <c r="C7" s="2">
        <f t="shared" si="0"/>
        <v>3.6359591848138635</v>
      </c>
      <c r="D7" s="4">
        <f t="shared" ref="D7:D9" si="1">3.2/0.2</f>
        <v>16</v>
      </c>
      <c r="E7" s="2">
        <f t="shared" ref="E7:E10" si="2">D7/C7</f>
        <v>4.4004894408128763</v>
      </c>
    </row>
    <row r="8" spans="1:5">
      <c r="A8" s="1">
        <v>3</v>
      </c>
      <c r="B8" s="2">
        <f>Periodo!I12*$E$2</f>
        <v>15.130980103377887</v>
      </c>
      <c r="C8" s="2">
        <f t="shared" si="0"/>
        <v>4.8267964088163158</v>
      </c>
      <c r="D8" s="4">
        <f t="shared" si="1"/>
        <v>16</v>
      </c>
      <c r="E8" s="2">
        <f t="shared" si="2"/>
        <v>3.3148280235676459</v>
      </c>
    </row>
    <row r="9" spans="1:5">
      <c r="A9" s="1">
        <v>2</v>
      </c>
      <c r="B9" s="2">
        <f>Periodo!I13*$E$2</f>
        <v>10.304183694561571</v>
      </c>
      <c r="C9" s="2">
        <f>B9-B10</f>
        <v>5.636565721137984</v>
      </c>
      <c r="D9" s="4">
        <f t="shared" si="1"/>
        <v>16</v>
      </c>
      <c r="E9" s="2">
        <f t="shared" si="2"/>
        <v>2.8386079026804478</v>
      </c>
    </row>
    <row r="10" spans="1:5">
      <c r="A10" s="1">
        <v>1</v>
      </c>
      <c r="B10" s="2">
        <f>Periodo!I14*$E$2</f>
        <v>4.667617973423587</v>
      </c>
      <c r="C10" s="2">
        <f>B10</f>
        <v>4.667617973423587</v>
      </c>
      <c r="D10" s="4">
        <f>3.6/0.2</f>
        <v>18</v>
      </c>
      <c r="E10" s="2">
        <f t="shared" si="2"/>
        <v>3.8563567332391231</v>
      </c>
    </row>
    <row r="11" spans="1:5">
      <c r="A11" s="1"/>
      <c r="D11" s="1" t="s">
        <v>65</v>
      </c>
      <c r="E11" s="2">
        <f>MIN(E6:E10)</f>
        <v>2.8386079026804478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V32"/>
  <sheetViews>
    <sheetView workbookViewId="0">
      <selection activeCell="A2" sqref="A2"/>
    </sheetView>
  </sheetViews>
  <sheetFormatPr defaultColWidth="9" defaultRowHeight="15"/>
  <cols>
    <col min="1" max="16384" width="9" style="1"/>
  </cols>
  <sheetData>
    <row r="1" spans="1:22" ht="15.75">
      <c r="A1" s="5" t="s">
        <v>12</v>
      </c>
      <c r="C1" t="s">
        <v>69</v>
      </c>
      <c r="M1" s="3" t="s">
        <v>13</v>
      </c>
    </row>
    <row r="2" spans="1:22">
      <c r="B2" s="1" t="s">
        <v>1</v>
      </c>
      <c r="C2" s="1" t="s">
        <v>1</v>
      </c>
      <c r="D2" s="1" t="s">
        <v>66</v>
      </c>
      <c r="E2" s="1" t="s">
        <v>66</v>
      </c>
      <c r="F2" s="1" t="s">
        <v>68</v>
      </c>
      <c r="G2" s="1" t="s">
        <v>3</v>
      </c>
      <c r="H2" s="1" t="s">
        <v>3</v>
      </c>
      <c r="I2" s="1" t="s">
        <v>3</v>
      </c>
      <c r="J2" s="1" t="s">
        <v>3</v>
      </c>
      <c r="N2" s="1" t="s">
        <v>1</v>
      </c>
      <c r="O2" s="1" t="s">
        <v>1</v>
      </c>
      <c r="P2" s="1" t="s">
        <v>66</v>
      </c>
      <c r="Q2" s="1" t="s">
        <v>66</v>
      </c>
      <c r="R2" s="1" t="s">
        <v>68</v>
      </c>
      <c r="S2" s="1" t="s">
        <v>3</v>
      </c>
      <c r="T2" s="1" t="s">
        <v>3</v>
      </c>
      <c r="U2" s="1" t="s">
        <v>3</v>
      </c>
      <c r="V2" s="1" t="s">
        <v>3</v>
      </c>
    </row>
    <row r="3" spans="1:22">
      <c r="A3" s="1" t="s">
        <v>0</v>
      </c>
      <c r="B3" s="1" t="s">
        <v>2</v>
      </c>
      <c r="C3" s="1" t="s">
        <v>4</v>
      </c>
      <c r="D3" s="1" t="s">
        <v>2</v>
      </c>
      <c r="E3" s="1" t="s">
        <v>4</v>
      </c>
      <c r="F3" s="1" t="s">
        <v>4</v>
      </c>
      <c r="G3" s="1" t="s">
        <v>2</v>
      </c>
      <c r="H3" s="1" t="s">
        <v>4</v>
      </c>
      <c r="I3" s="1" t="s">
        <v>5</v>
      </c>
      <c r="J3" s="1" t="s">
        <v>6</v>
      </c>
      <c r="M3" s="1" t="s">
        <v>0</v>
      </c>
      <c r="N3" s="1" t="s">
        <v>2</v>
      </c>
      <c r="O3" s="1" t="s">
        <v>4</v>
      </c>
      <c r="P3" s="1" t="s">
        <v>2</v>
      </c>
      <c r="Q3" s="1" t="s">
        <v>4</v>
      </c>
      <c r="R3" s="1" t="s">
        <v>4</v>
      </c>
      <c r="S3" s="1" t="s">
        <v>2</v>
      </c>
      <c r="T3" s="1" t="s">
        <v>4</v>
      </c>
      <c r="U3" s="1" t="s">
        <v>5</v>
      </c>
      <c r="V3" s="1" t="s">
        <v>6</v>
      </c>
    </row>
    <row r="4" spans="1:22">
      <c r="A4" s="1">
        <v>5</v>
      </c>
      <c r="B4" s="2">
        <v>27.355600991212668</v>
      </c>
      <c r="C4" s="2">
        <v>16.040421230233967</v>
      </c>
      <c r="D4" s="2">
        <v>48.408555322444982</v>
      </c>
      <c r="E4" s="2">
        <v>27.559864596240381</v>
      </c>
      <c r="F4" s="2">
        <v>13.303261060364896</v>
      </c>
      <c r="G4" s="2">
        <v>12.175284404506801</v>
      </c>
      <c r="H4" s="2">
        <v>9.190247084404719</v>
      </c>
      <c r="I4" s="2">
        <v>3.8674145928029349</v>
      </c>
      <c r="J4" s="2">
        <v>2.1640269376919079</v>
      </c>
      <c r="M4" s="1">
        <v>5</v>
      </c>
      <c r="N4" s="2">
        <f>B4/$B4</f>
        <v>1</v>
      </c>
      <c r="O4" s="2">
        <f>C4/$B4</f>
        <v>0.58636698332405746</v>
      </c>
      <c r="P4" s="2">
        <f t="shared" ref="P4:R8" si="0">D4/$B4</f>
        <v>1.7696030636649172</v>
      </c>
      <c r="Q4" s="2">
        <f t="shared" si="0"/>
        <v>1.0074669755964538</v>
      </c>
      <c r="R4" s="2">
        <f t="shared" si="0"/>
        <v>0.4863084918016698</v>
      </c>
      <c r="S4" s="2">
        <f t="shared" ref="S4:V8" si="1">G4/$B4</f>
        <v>0.44507464516746753</v>
      </c>
      <c r="T4" s="2">
        <f t="shared" si="1"/>
        <v>0.33595485938535463</v>
      </c>
      <c r="U4" s="2">
        <f t="shared" si="1"/>
        <v>0.14137560326476648</v>
      </c>
      <c r="V4" s="2">
        <f t="shared" si="1"/>
        <v>7.9107270879811772E-2</v>
      </c>
    </row>
    <row r="5" spans="1:22">
      <c r="A5" s="1">
        <v>4</v>
      </c>
      <c r="B5" s="2">
        <v>33.138923304817752</v>
      </c>
      <c r="C5" s="2">
        <v>19.903419469754304</v>
      </c>
      <c r="D5" s="2">
        <v>57.49358796303504</v>
      </c>
      <c r="E5" s="2">
        <v>33.30008436972372</v>
      </c>
      <c r="F5" s="2">
        <v>14.688121540408741</v>
      </c>
      <c r="G5" s="2">
        <v>13.314423306297705</v>
      </c>
      <c r="H5" s="2">
        <v>10.507165380271084</v>
      </c>
      <c r="I5" s="2">
        <v>3.8674145928029349</v>
      </c>
      <c r="J5" s="2">
        <v>2.1640269376919079</v>
      </c>
      <c r="M5" s="1">
        <v>4</v>
      </c>
      <c r="N5" s="2">
        <f t="shared" ref="N5:N8" si="2">B5/$B5</f>
        <v>1</v>
      </c>
      <c r="O5" s="2">
        <f>C5/$B5</f>
        <v>0.60060549604098745</v>
      </c>
      <c r="P5" s="2">
        <f t="shared" si="0"/>
        <v>1.7349262507474585</v>
      </c>
      <c r="Q5" s="2">
        <f t="shared" si="0"/>
        <v>1.0048631955668439</v>
      </c>
      <c r="R5" s="2">
        <f t="shared" si="0"/>
        <v>0.44322868927589371</v>
      </c>
      <c r="S5" s="2">
        <f t="shared" si="1"/>
        <v>0.40177597756659911</v>
      </c>
      <c r="T5" s="2">
        <f t="shared" si="1"/>
        <v>0.31706417506761747</v>
      </c>
      <c r="U5" s="2">
        <f t="shared" si="1"/>
        <v>0.11670308528825039</v>
      </c>
      <c r="V5" s="2">
        <f t="shared" si="1"/>
        <v>6.5301667099645952E-2</v>
      </c>
    </row>
    <row r="6" spans="1:22">
      <c r="A6" s="1">
        <v>3</v>
      </c>
      <c r="B6" s="2">
        <v>33.138923304817752</v>
      </c>
      <c r="C6" s="2">
        <v>19.903419469754304</v>
      </c>
      <c r="D6" s="2">
        <v>57.49358796303504</v>
      </c>
      <c r="E6" s="2">
        <v>33.30008436972372</v>
      </c>
      <c r="F6" s="2">
        <v>14.688121540408741</v>
      </c>
      <c r="G6" s="2">
        <v>13.314423306297705</v>
      </c>
      <c r="H6" s="2">
        <v>10.507165380271084</v>
      </c>
      <c r="I6" s="2">
        <v>3.8674145928029349</v>
      </c>
      <c r="J6" s="2">
        <v>2.1640269376919079</v>
      </c>
      <c r="M6" s="1">
        <v>3</v>
      </c>
      <c r="N6" s="2">
        <f t="shared" si="2"/>
        <v>1</v>
      </c>
      <c r="O6" s="2">
        <f>C6/$B6</f>
        <v>0.60060549604098745</v>
      </c>
      <c r="P6" s="2">
        <f t="shared" si="0"/>
        <v>1.7349262507474585</v>
      </c>
      <c r="Q6" s="2">
        <f t="shared" si="0"/>
        <v>1.0048631955668439</v>
      </c>
      <c r="R6" s="2">
        <f t="shared" si="0"/>
        <v>0.44322868927589371</v>
      </c>
      <c r="S6" s="2">
        <f t="shared" si="1"/>
        <v>0.40177597756659911</v>
      </c>
      <c r="T6" s="2">
        <f t="shared" si="1"/>
        <v>0.31706417506761747</v>
      </c>
      <c r="U6" s="2">
        <f t="shared" si="1"/>
        <v>0.11670308528825039</v>
      </c>
      <c r="V6" s="2">
        <f t="shared" si="1"/>
        <v>6.5301667099645952E-2</v>
      </c>
    </row>
    <row r="7" spans="1:22">
      <c r="A7" s="1">
        <v>2</v>
      </c>
      <c r="B7" s="2">
        <v>33.138923304817752</v>
      </c>
      <c r="C7" s="2">
        <v>19.903419469754304</v>
      </c>
      <c r="D7" s="2">
        <v>57.49358796303504</v>
      </c>
      <c r="E7" s="2">
        <v>33.30008436972372</v>
      </c>
      <c r="F7" s="2">
        <v>14.688121540408741</v>
      </c>
      <c r="G7" s="2">
        <v>13.314423306297705</v>
      </c>
      <c r="H7" s="2">
        <v>10.507165380271084</v>
      </c>
      <c r="I7" s="2">
        <v>3.8674145928029349</v>
      </c>
      <c r="J7" s="2">
        <v>2.1640269376919079</v>
      </c>
      <c r="M7" s="1">
        <v>2</v>
      </c>
      <c r="N7" s="2">
        <f t="shared" si="2"/>
        <v>1</v>
      </c>
      <c r="O7" s="2">
        <f>C7/$B7</f>
        <v>0.60060549604098745</v>
      </c>
      <c r="P7" s="2">
        <f t="shared" si="0"/>
        <v>1.7349262507474585</v>
      </c>
      <c r="Q7" s="2">
        <f t="shared" si="0"/>
        <v>1.0048631955668439</v>
      </c>
      <c r="R7" s="2">
        <f t="shared" si="0"/>
        <v>0.44322868927589371</v>
      </c>
      <c r="S7" s="2">
        <f t="shared" si="1"/>
        <v>0.40177597756659911</v>
      </c>
      <c r="T7" s="2">
        <f t="shared" si="1"/>
        <v>0.31706417506761747</v>
      </c>
      <c r="U7" s="2">
        <f t="shared" si="1"/>
        <v>0.11670308528825039</v>
      </c>
      <c r="V7" s="2">
        <f t="shared" si="1"/>
        <v>6.5301667099645952E-2</v>
      </c>
    </row>
    <row r="8" spans="1:22">
      <c r="A8" s="1">
        <v>1</v>
      </c>
      <c r="B8" s="2">
        <v>41.310715101230294</v>
      </c>
      <c r="C8" s="2">
        <v>32.91031312037795</v>
      </c>
      <c r="D8" s="2">
        <v>79.931695922989803</v>
      </c>
      <c r="E8" s="2">
        <v>63.607365600843288</v>
      </c>
      <c r="F8" s="2">
        <v>13.217130129589631</v>
      </c>
      <c r="G8" s="2">
        <v>11.060107339255499</v>
      </c>
      <c r="H8" s="2">
        <v>9.8728223778735629</v>
      </c>
      <c r="I8" s="2">
        <v>6.1889472815140341</v>
      </c>
      <c r="J8" s="2">
        <v>4.9680903860171535</v>
      </c>
      <c r="M8" s="1">
        <v>1</v>
      </c>
      <c r="N8" s="2">
        <f t="shared" si="2"/>
        <v>1</v>
      </c>
      <c r="O8" s="2">
        <f>C8/$B8</f>
        <v>0.79665319372304533</v>
      </c>
      <c r="P8" s="2">
        <f t="shared" si="0"/>
        <v>1.9348901544579973</v>
      </c>
      <c r="Q8" s="2">
        <f t="shared" si="0"/>
        <v>1.5397304414841506</v>
      </c>
      <c r="R8" s="2">
        <f t="shared" si="0"/>
        <v>0.31994435577311042</v>
      </c>
      <c r="S8" s="2">
        <f t="shared" si="1"/>
        <v>0.26772974789114973</v>
      </c>
      <c r="T8" s="2">
        <f t="shared" si="1"/>
        <v>0.23898938456234894</v>
      </c>
      <c r="U8" s="2">
        <f t="shared" si="1"/>
        <v>0.14981457634776499</v>
      </c>
      <c r="V8" s="2">
        <f t="shared" si="1"/>
        <v>0.12026154410164631</v>
      </c>
    </row>
    <row r="10" spans="1:22">
      <c r="A10" s="3" t="s">
        <v>7</v>
      </c>
    </row>
    <row r="11" spans="1:22">
      <c r="B11" s="1" t="s">
        <v>1</v>
      </c>
      <c r="C11" s="1" t="s">
        <v>1</v>
      </c>
      <c r="D11" s="1" t="s">
        <v>66</v>
      </c>
      <c r="E11" s="1" t="s">
        <v>66</v>
      </c>
      <c r="F11" s="1" t="s">
        <v>68</v>
      </c>
      <c r="G11" s="1" t="s">
        <v>3</v>
      </c>
      <c r="H11" s="1" t="s">
        <v>3</v>
      </c>
      <c r="I11" s="1" t="s">
        <v>3</v>
      </c>
      <c r="J11" s="1" t="s">
        <v>3</v>
      </c>
    </row>
    <row r="12" spans="1:22">
      <c r="B12" s="1" t="s">
        <v>2</v>
      </c>
      <c r="C12" s="1" t="s">
        <v>4</v>
      </c>
      <c r="D12" s="1" t="s">
        <v>2</v>
      </c>
      <c r="E12" s="1" t="s">
        <v>4</v>
      </c>
      <c r="F12" s="1" t="s">
        <v>4</v>
      </c>
      <c r="G12" s="1" t="s">
        <v>2</v>
      </c>
      <c r="H12" s="1" t="s">
        <v>4</v>
      </c>
      <c r="I12" s="1" t="s">
        <v>5</v>
      </c>
      <c r="J12" s="1" t="s">
        <v>6</v>
      </c>
      <c r="K12" s="1" t="s">
        <v>67</v>
      </c>
    </row>
    <row r="13" spans="1:22">
      <c r="A13" s="1" t="s">
        <v>8</v>
      </c>
      <c r="B13" s="1">
        <v>10</v>
      </c>
      <c r="C13" s="1">
        <v>3</v>
      </c>
      <c r="D13" s="1">
        <v>0</v>
      </c>
      <c r="E13" s="1">
        <v>0</v>
      </c>
      <c r="F13" s="1">
        <v>3</v>
      </c>
      <c r="G13" s="1">
        <v>1</v>
      </c>
      <c r="H13" s="1">
        <v>2</v>
      </c>
      <c r="I13" s="1">
        <v>4</v>
      </c>
      <c r="J13" s="1">
        <v>4</v>
      </c>
      <c r="K13" s="1">
        <f>SUM(B13:J13)</f>
        <v>27</v>
      </c>
    </row>
    <row r="15" spans="1:22">
      <c r="A15" s="1" t="s">
        <v>0</v>
      </c>
      <c r="B15" s="1" t="s">
        <v>9</v>
      </c>
      <c r="C15" s="1" t="s">
        <v>9</v>
      </c>
      <c r="D15" s="1" t="s">
        <v>9</v>
      </c>
      <c r="E15" s="1" t="s">
        <v>9</v>
      </c>
      <c r="F15" s="1" t="s">
        <v>9</v>
      </c>
      <c r="G15" s="1" t="s">
        <v>9</v>
      </c>
      <c r="H15" s="1" t="s">
        <v>9</v>
      </c>
      <c r="I15" s="1" t="s">
        <v>9</v>
      </c>
      <c r="J15" s="1" t="s">
        <v>9</v>
      </c>
      <c r="K15" s="1" t="s">
        <v>10</v>
      </c>
      <c r="L15" s="31" t="s">
        <v>72</v>
      </c>
      <c r="M15" s="1" t="s">
        <v>57</v>
      </c>
    </row>
    <row r="16" spans="1:22">
      <c r="A16" s="1">
        <v>5</v>
      </c>
      <c r="B16" s="4">
        <f t="shared" ref="B16:C20" si="3">B4*B$13</f>
        <v>273.55600991212668</v>
      </c>
      <c r="C16" s="4">
        <f t="shared" si="3"/>
        <v>48.121263690701902</v>
      </c>
      <c r="D16" s="4">
        <f t="shared" ref="D16:F16" si="4">D4*D$13</f>
        <v>0</v>
      </c>
      <c r="E16" s="4">
        <f t="shared" si="4"/>
        <v>0</v>
      </c>
      <c r="F16" s="4">
        <f t="shared" si="4"/>
        <v>39.909783181094689</v>
      </c>
      <c r="G16" s="4">
        <f t="shared" ref="G16:J20" si="5">G4*G$13</f>
        <v>12.175284404506801</v>
      </c>
      <c r="H16" s="4">
        <f t="shared" si="5"/>
        <v>18.380494168809438</v>
      </c>
      <c r="I16" s="4">
        <f t="shared" si="5"/>
        <v>15.469658371211739</v>
      </c>
      <c r="J16" s="4">
        <f t="shared" si="5"/>
        <v>8.6561077507676316</v>
      </c>
      <c r="K16" s="4">
        <f>SUM(B16:J16)</f>
        <v>416.26860147921877</v>
      </c>
      <c r="M16" s="2">
        <f>K16/B4</f>
        <v>15.216942285893667</v>
      </c>
    </row>
    <row r="17" spans="1:13">
      <c r="A17" s="1">
        <v>4</v>
      </c>
      <c r="B17" s="4">
        <f t="shared" si="3"/>
        <v>331.38923304817752</v>
      </c>
      <c r="C17" s="4">
        <f t="shared" si="3"/>
        <v>59.710258409262913</v>
      </c>
      <c r="D17" s="4">
        <f t="shared" ref="D17:F17" si="6">D5*D$13</f>
        <v>0</v>
      </c>
      <c r="E17" s="4">
        <f t="shared" si="6"/>
        <v>0</v>
      </c>
      <c r="F17" s="4">
        <f t="shared" si="6"/>
        <v>44.064364621226218</v>
      </c>
      <c r="G17" s="4">
        <f t="shared" si="5"/>
        <v>13.314423306297705</v>
      </c>
      <c r="H17" s="4">
        <f t="shared" si="5"/>
        <v>21.014330760542169</v>
      </c>
      <c r="I17" s="4">
        <f t="shared" si="5"/>
        <v>15.469658371211739</v>
      </c>
      <c r="J17" s="4">
        <f t="shared" si="5"/>
        <v>8.6561077507676316</v>
      </c>
      <c r="K17" s="4">
        <f t="shared" ref="K17:K20" si="7">SUM(B17:J17)</f>
        <v>493.61837626748593</v>
      </c>
      <c r="L17" s="7">
        <f>K17/K16</f>
        <v>1.1858169809430814</v>
      </c>
      <c r="M17" s="2">
        <f>K17/B5</f>
        <v>14.895425893204063</v>
      </c>
    </row>
    <row r="18" spans="1:13">
      <c r="A18" s="1">
        <v>3</v>
      </c>
      <c r="B18" s="4">
        <f t="shared" si="3"/>
        <v>331.38923304817752</v>
      </c>
      <c r="C18" s="4">
        <f t="shared" si="3"/>
        <v>59.710258409262913</v>
      </c>
      <c r="D18" s="4">
        <f t="shared" ref="D18:F18" si="8">D6*D$13</f>
        <v>0</v>
      </c>
      <c r="E18" s="4">
        <f t="shared" si="8"/>
        <v>0</v>
      </c>
      <c r="F18" s="4">
        <f t="shared" si="8"/>
        <v>44.064364621226218</v>
      </c>
      <c r="G18" s="4">
        <f t="shared" si="5"/>
        <v>13.314423306297705</v>
      </c>
      <c r="H18" s="4">
        <f t="shared" si="5"/>
        <v>21.014330760542169</v>
      </c>
      <c r="I18" s="4">
        <f t="shared" si="5"/>
        <v>15.469658371211739</v>
      </c>
      <c r="J18" s="4">
        <f t="shared" si="5"/>
        <v>8.6561077507676316</v>
      </c>
      <c r="K18" s="4">
        <f t="shared" si="7"/>
        <v>493.61837626748593</v>
      </c>
      <c r="L18" s="7">
        <f>K18/K17</f>
        <v>1</v>
      </c>
      <c r="M18" s="2">
        <f>K18/B6</f>
        <v>14.895425893204063</v>
      </c>
    </row>
    <row r="19" spans="1:13">
      <c r="A19" s="1">
        <v>2</v>
      </c>
      <c r="B19" s="4">
        <f t="shared" si="3"/>
        <v>331.38923304817752</v>
      </c>
      <c r="C19" s="4">
        <f t="shared" si="3"/>
        <v>59.710258409262913</v>
      </c>
      <c r="D19" s="4">
        <f t="shared" ref="D19:F19" si="9">D7*D$13</f>
        <v>0</v>
      </c>
      <c r="E19" s="4">
        <f t="shared" si="9"/>
        <v>0</v>
      </c>
      <c r="F19" s="4">
        <f t="shared" si="9"/>
        <v>44.064364621226218</v>
      </c>
      <c r="G19" s="4">
        <f t="shared" si="5"/>
        <v>13.314423306297705</v>
      </c>
      <c r="H19" s="4">
        <f t="shared" si="5"/>
        <v>21.014330760542169</v>
      </c>
      <c r="I19" s="4">
        <f t="shared" si="5"/>
        <v>15.469658371211739</v>
      </c>
      <c r="J19" s="4">
        <f t="shared" si="5"/>
        <v>8.6561077507676316</v>
      </c>
      <c r="K19" s="4">
        <f t="shared" si="7"/>
        <v>493.61837626748593</v>
      </c>
      <c r="L19" s="7">
        <f>K19/K18</f>
        <v>1</v>
      </c>
      <c r="M19" s="2">
        <f>K19/B7</f>
        <v>14.895425893204063</v>
      </c>
    </row>
    <row r="20" spans="1:13">
      <c r="A20" s="1">
        <v>1</v>
      </c>
      <c r="B20" s="4">
        <f t="shared" si="3"/>
        <v>413.10715101230295</v>
      </c>
      <c r="C20" s="4">
        <f t="shared" si="3"/>
        <v>98.730939361133849</v>
      </c>
      <c r="D20" s="4">
        <f t="shared" ref="D20:F20" si="10">D8*D$13</f>
        <v>0</v>
      </c>
      <c r="E20" s="4">
        <f t="shared" si="10"/>
        <v>0</v>
      </c>
      <c r="F20" s="4">
        <f t="shared" si="10"/>
        <v>39.651390388768888</v>
      </c>
      <c r="G20" s="4">
        <f t="shared" si="5"/>
        <v>11.060107339255499</v>
      </c>
      <c r="H20" s="4">
        <f t="shared" si="5"/>
        <v>19.745644755747126</v>
      </c>
      <c r="I20" s="4">
        <f t="shared" si="5"/>
        <v>24.755789126056136</v>
      </c>
      <c r="J20" s="4">
        <f t="shared" si="5"/>
        <v>19.872361544068614</v>
      </c>
      <c r="K20" s="4">
        <f t="shared" si="7"/>
        <v>626.92338352733304</v>
      </c>
      <c r="L20" s="7">
        <f>K20/K19</f>
        <v>1.2700568164982795</v>
      </c>
      <c r="M20" s="2">
        <f>K20/B8</f>
        <v>15.17580564730196</v>
      </c>
    </row>
    <row r="22" spans="1:13">
      <c r="A22" s="3" t="s">
        <v>11</v>
      </c>
    </row>
    <row r="23" spans="1:13">
      <c r="B23" s="1" t="s">
        <v>1</v>
      </c>
      <c r="C23" s="1" t="s">
        <v>1</v>
      </c>
      <c r="D23" s="1" t="s">
        <v>66</v>
      </c>
      <c r="E23" s="1" t="s">
        <v>66</v>
      </c>
      <c r="F23" s="1" t="s">
        <v>68</v>
      </c>
      <c r="G23" s="1" t="s">
        <v>3</v>
      </c>
      <c r="H23" s="1" t="s">
        <v>3</v>
      </c>
      <c r="I23" s="1" t="s">
        <v>3</v>
      </c>
      <c r="J23" s="1" t="s">
        <v>3</v>
      </c>
    </row>
    <row r="24" spans="1:13">
      <c r="B24" s="1" t="s">
        <v>2</v>
      </c>
      <c r="C24" s="1" t="s">
        <v>4</v>
      </c>
      <c r="D24" s="1" t="s">
        <v>2</v>
      </c>
      <c r="E24" s="1" t="s">
        <v>4</v>
      </c>
      <c r="F24" s="1" t="s">
        <v>4</v>
      </c>
      <c r="G24" s="1" t="s">
        <v>2</v>
      </c>
      <c r="H24" s="1" t="s">
        <v>4</v>
      </c>
      <c r="I24" s="1" t="s">
        <v>5</v>
      </c>
      <c r="J24" s="1" t="s">
        <v>6</v>
      </c>
      <c r="K24" s="1" t="s">
        <v>67</v>
      </c>
    </row>
    <row r="25" spans="1:13">
      <c r="A25" s="1" t="s">
        <v>8</v>
      </c>
      <c r="B25" s="1">
        <v>8</v>
      </c>
      <c r="C25" s="1">
        <v>3</v>
      </c>
      <c r="D25" s="1">
        <v>1</v>
      </c>
      <c r="E25" s="1">
        <v>2</v>
      </c>
      <c r="G25" s="1">
        <v>0</v>
      </c>
      <c r="H25" s="1">
        <v>7</v>
      </c>
      <c r="I25" s="1">
        <v>2</v>
      </c>
      <c r="J25" s="1">
        <v>4</v>
      </c>
      <c r="K25" s="1">
        <f>SUM(B25:J25)</f>
        <v>27</v>
      </c>
    </row>
    <row r="27" spans="1:13">
      <c r="A27" s="1" t="s">
        <v>0</v>
      </c>
      <c r="B27" s="1" t="s">
        <v>9</v>
      </c>
      <c r="C27" s="1" t="s">
        <v>9</v>
      </c>
      <c r="D27" s="1" t="s">
        <v>9</v>
      </c>
      <c r="E27" s="1" t="s">
        <v>9</v>
      </c>
      <c r="F27" s="1" t="s">
        <v>9</v>
      </c>
      <c r="G27" s="1" t="s">
        <v>9</v>
      </c>
      <c r="H27" s="1" t="s">
        <v>9</v>
      </c>
      <c r="I27" s="1" t="s">
        <v>9</v>
      </c>
      <c r="J27" s="1" t="s">
        <v>9</v>
      </c>
      <c r="K27" s="1" t="s">
        <v>10</v>
      </c>
      <c r="L27" s="31" t="s">
        <v>72</v>
      </c>
      <c r="M27" s="1" t="s">
        <v>57</v>
      </c>
    </row>
    <row r="28" spans="1:13">
      <c r="A28" s="1">
        <v>5</v>
      </c>
      <c r="B28" s="4">
        <f t="shared" ref="B28:J28" si="11">B4*B$25</f>
        <v>218.84480792970135</v>
      </c>
      <c r="C28" s="4">
        <f t="shared" si="11"/>
        <v>48.121263690701902</v>
      </c>
      <c r="D28" s="4">
        <f t="shared" si="11"/>
        <v>48.408555322444982</v>
      </c>
      <c r="E28" s="4">
        <f t="shared" si="11"/>
        <v>55.119729192480762</v>
      </c>
      <c r="F28" s="4">
        <f t="shared" si="11"/>
        <v>0</v>
      </c>
      <c r="G28" s="4">
        <f t="shared" si="11"/>
        <v>0</v>
      </c>
      <c r="H28" s="4">
        <f t="shared" si="11"/>
        <v>64.331729590833035</v>
      </c>
      <c r="I28" s="4">
        <f t="shared" si="11"/>
        <v>7.7348291856058697</v>
      </c>
      <c r="J28" s="4">
        <f t="shared" si="11"/>
        <v>8.6561077507676316</v>
      </c>
      <c r="K28" s="4">
        <f>SUM(B28:J28)</f>
        <v>451.21702266253544</v>
      </c>
      <c r="M28" s="2">
        <f>K28/B4</f>
        <v>16.494502270576255</v>
      </c>
    </row>
    <row r="29" spans="1:13">
      <c r="A29" s="1">
        <v>4</v>
      </c>
      <c r="B29" s="4">
        <f t="shared" ref="B29:C32" si="12">B5*B$25</f>
        <v>265.11138643854201</v>
      </c>
      <c r="C29" s="4">
        <f t="shared" si="12"/>
        <v>59.710258409262913</v>
      </c>
      <c r="D29" s="4">
        <f t="shared" ref="D29:E29" si="13">D5*D$25</f>
        <v>57.49358796303504</v>
      </c>
      <c r="E29" s="4">
        <f t="shared" si="13"/>
        <v>66.60016873944744</v>
      </c>
      <c r="F29" s="4">
        <f t="shared" ref="F29" si="14">F5*F$25</f>
        <v>0</v>
      </c>
      <c r="G29" s="4">
        <f t="shared" ref="G29:J32" si="15">G5*G$25</f>
        <v>0</v>
      </c>
      <c r="H29" s="4">
        <f t="shared" si="15"/>
        <v>73.550157661897586</v>
      </c>
      <c r="I29" s="4">
        <f t="shared" si="15"/>
        <v>7.7348291856058697</v>
      </c>
      <c r="J29" s="4">
        <f t="shared" si="15"/>
        <v>8.6561077507676316</v>
      </c>
      <c r="K29" s="4">
        <f t="shared" ref="K29:K32" si="16">SUM(B29:J29)</f>
        <v>538.85649614855856</v>
      </c>
      <c r="L29" s="7">
        <f>K29/K28</f>
        <v>1.1942290939488083</v>
      </c>
      <c r="M29" s="2">
        <f>K29/B5</f>
        <v>16.260531194452518</v>
      </c>
    </row>
    <row r="30" spans="1:13">
      <c r="A30" s="1">
        <v>3</v>
      </c>
      <c r="B30" s="4">
        <f t="shared" si="12"/>
        <v>265.11138643854201</v>
      </c>
      <c r="C30" s="4">
        <f t="shared" si="12"/>
        <v>59.710258409262913</v>
      </c>
      <c r="D30" s="4">
        <f t="shared" ref="D30:E30" si="17">D6*D$25</f>
        <v>57.49358796303504</v>
      </c>
      <c r="E30" s="4">
        <f t="shared" si="17"/>
        <v>66.60016873944744</v>
      </c>
      <c r="F30" s="4">
        <f t="shared" ref="F30" si="18">F6*F$25</f>
        <v>0</v>
      </c>
      <c r="G30" s="4">
        <f t="shared" si="15"/>
        <v>0</v>
      </c>
      <c r="H30" s="4">
        <f t="shared" si="15"/>
        <v>73.550157661897586</v>
      </c>
      <c r="I30" s="4">
        <f t="shared" si="15"/>
        <v>7.7348291856058697</v>
      </c>
      <c r="J30" s="4">
        <f t="shared" si="15"/>
        <v>8.6561077507676316</v>
      </c>
      <c r="K30" s="4">
        <f t="shared" si="16"/>
        <v>538.85649614855856</v>
      </c>
      <c r="L30" s="7">
        <f>K30/K29</f>
        <v>1</v>
      </c>
      <c r="M30" s="2">
        <f>K30/B6</f>
        <v>16.260531194452518</v>
      </c>
    </row>
    <row r="31" spans="1:13">
      <c r="A31" s="1">
        <v>2</v>
      </c>
      <c r="B31" s="4">
        <f t="shared" si="12"/>
        <v>265.11138643854201</v>
      </c>
      <c r="C31" s="4">
        <f t="shared" si="12"/>
        <v>59.710258409262913</v>
      </c>
      <c r="D31" s="4">
        <f t="shared" ref="D31:F32" si="19">D7*D$25</f>
        <v>57.49358796303504</v>
      </c>
      <c r="E31" s="4">
        <f t="shared" si="19"/>
        <v>66.60016873944744</v>
      </c>
      <c r="F31" s="4">
        <f t="shared" si="19"/>
        <v>0</v>
      </c>
      <c r="G31" s="4">
        <f t="shared" si="15"/>
        <v>0</v>
      </c>
      <c r="H31" s="4">
        <f t="shared" si="15"/>
        <v>73.550157661897586</v>
      </c>
      <c r="I31" s="4">
        <f t="shared" si="15"/>
        <v>7.7348291856058697</v>
      </c>
      <c r="J31" s="4">
        <f t="shared" si="15"/>
        <v>8.6561077507676316</v>
      </c>
      <c r="K31" s="4">
        <f t="shared" si="16"/>
        <v>538.85649614855856</v>
      </c>
      <c r="L31" s="7">
        <f>K31/K30</f>
        <v>1</v>
      </c>
      <c r="M31" s="2">
        <f>K31/B7</f>
        <v>16.260531194452518</v>
      </c>
    </row>
    <row r="32" spans="1:13">
      <c r="A32" s="1">
        <v>1</v>
      </c>
      <c r="B32" s="4">
        <f t="shared" si="12"/>
        <v>330.48572080984235</v>
      </c>
      <c r="C32" s="4">
        <f t="shared" si="12"/>
        <v>98.730939361133849</v>
      </c>
      <c r="D32" s="4">
        <f t="shared" si="19"/>
        <v>79.931695922989803</v>
      </c>
      <c r="E32" s="4">
        <f t="shared" si="19"/>
        <v>127.21473120168658</v>
      </c>
      <c r="F32" s="4">
        <f t="shared" si="19"/>
        <v>0</v>
      </c>
      <c r="G32" s="4">
        <f t="shared" si="15"/>
        <v>0</v>
      </c>
      <c r="H32" s="4">
        <f t="shared" si="15"/>
        <v>69.109756645114942</v>
      </c>
      <c r="I32" s="4">
        <f t="shared" si="15"/>
        <v>12.377894563028068</v>
      </c>
      <c r="J32" s="4">
        <f t="shared" si="15"/>
        <v>19.872361544068614</v>
      </c>
      <c r="K32" s="4">
        <f t="shared" si="16"/>
        <v>737.72310004786425</v>
      </c>
      <c r="L32" s="7">
        <f>K32/K31</f>
        <v>1.3690529952235737</v>
      </c>
      <c r="M32" s="2">
        <f>K32/B8</f>
        <v>17.857911639633993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R31"/>
  <sheetViews>
    <sheetView workbookViewId="0">
      <selection activeCell="A2" sqref="A2"/>
    </sheetView>
  </sheetViews>
  <sheetFormatPr defaultRowHeight="15"/>
  <sheetData>
    <row r="1" spans="1:12" ht="15.75">
      <c r="A1" s="5" t="s">
        <v>14</v>
      </c>
      <c r="E1" t="s">
        <v>69</v>
      </c>
    </row>
    <row r="3" spans="1:12">
      <c r="A3" t="s">
        <v>36</v>
      </c>
      <c r="E3" s="6" t="s">
        <v>15</v>
      </c>
      <c r="F3" s="7">
        <f>K17</f>
        <v>0.55524766192457553</v>
      </c>
      <c r="G3" s="8" t="s">
        <v>16</v>
      </c>
      <c r="H3" s="6" t="s">
        <v>17</v>
      </c>
      <c r="I3" s="7">
        <f>K31</f>
        <v>0.52606218577260178</v>
      </c>
      <c r="J3" s="8" t="s">
        <v>16</v>
      </c>
    </row>
    <row r="4" spans="1:12">
      <c r="E4" s="7"/>
      <c r="F4" s="7"/>
    </row>
    <row r="5" spans="1:12">
      <c r="A5" s="9" t="s">
        <v>7</v>
      </c>
    </row>
    <row r="7" spans="1:12">
      <c r="A7" s="9" t="s">
        <v>18</v>
      </c>
      <c r="D7" s="1" t="s">
        <v>19</v>
      </c>
      <c r="E7" s="7">
        <v>0.11899999999999999</v>
      </c>
      <c r="F7" t="s">
        <v>20</v>
      </c>
      <c r="I7" s="1" t="s">
        <v>21</v>
      </c>
      <c r="J7" s="4">
        <f>E7*B15*0.85</f>
        <v>1593.7194</v>
      </c>
    </row>
    <row r="9" spans="1:12">
      <c r="A9" s="1" t="s">
        <v>22</v>
      </c>
      <c r="B9" s="1" t="s">
        <v>23</v>
      </c>
      <c r="C9" s="1" t="s">
        <v>24</v>
      </c>
      <c r="D9" s="1" t="s">
        <v>25</v>
      </c>
      <c r="E9" s="1" t="s">
        <v>26</v>
      </c>
      <c r="F9" s="1" t="s">
        <v>27</v>
      </c>
      <c r="G9" t="s">
        <v>28</v>
      </c>
      <c r="H9" s="1" t="s">
        <v>29</v>
      </c>
      <c r="I9" s="1" t="s">
        <v>30</v>
      </c>
      <c r="J9" s="1" t="s">
        <v>31</v>
      </c>
      <c r="K9" s="1" t="s">
        <v>32</v>
      </c>
      <c r="L9" s="1" t="s">
        <v>33</v>
      </c>
    </row>
    <row r="10" spans="1:12">
      <c r="A10" s="1" t="s">
        <v>34</v>
      </c>
      <c r="B10" s="10">
        <v>3419</v>
      </c>
      <c r="C10" s="2">
        <v>16.399999999999999</v>
      </c>
      <c r="D10" s="10">
        <f>B10*C10</f>
        <v>56071.6</v>
      </c>
      <c r="E10" s="11">
        <f>$J$7*D10/$D$15</f>
        <v>549.5950517417316</v>
      </c>
      <c r="F10" s="4">
        <f>E10</f>
        <v>549.5950517417316</v>
      </c>
      <c r="G10" s="2">
        <f>'Rigidezze (migl)'!K16</f>
        <v>416.26860147921877</v>
      </c>
      <c r="H10" s="2">
        <f>F10/G10</f>
        <v>1.3202894712422091</v>
      </c>
      <c r="I10" s="2">
        <f>I11+H10</f>
        <v>11.467932508324498</v>
      </c>
      <c r="J10" s="4">
        <f>B10/9.81</f>
        <v>348.52191641182463</v>
      </c>
      <c r="K10" s="4">
        <f>J10*I10^2/1000</f>
        <v>45.835328694897655</v>
      </c>
      <c r="L10" s="10">
        <f>E10*I10</f>
        <v>6302.7189602832887</v>
      </c>
    </row>
    <row r="11" spans="1:12">
      <c r="A11" s="1">
        <v>4</v>
      </c>
      <c r="B11" s="10">
        <v>3235</v>
      </c>
      <c r="C11" s="2">
        <v>13.2</v>
      </c>
      <c r="D11" s="10">
        <f t="shared" ref="D11:D14" si="0">B11*C11</f>
        <v>42702</v>
      </c>
      <c r="E11" s="11">
        <f>$J$7*D11/$D$15</f>
        <v>418.55070837064443</v>
      </c>
      <c r="F11" s="4">
        <f>E11+F10</f>
        <v>968.14576011237602</v>
      </c>
      <c r="G11" s="2">
        <f>'Rigidezze (migl)'!K17</f>
        <v>493.61837626748593</v>
      </c>
      <c r="H11" s="2">
        <f>F11/G11</f>
        <v>1.9613243887576612</v>
      </c>
      <c r="I11" s="2">
        <f>I12+H11</f>
        <v>10.14764303708229</v>
      </c>
      <c r="J11" s="4">
        <f>B11/9.81</f>
        <v>329.76554536187564</v>
      </c>
      <c r="K11" s="4">
        <f>J11*I11^2/1000</f>
        <v>33.957494652194136</v>
      </c>
      <c r="L11" s="10">
        <f>E11*I11</f>
        <v>4247.3031814632295</v>
      </c>
    </row>
    <row r="12" spans="1:12">
      <c r="A12" s="1">
        <v>3</v>
      </c>
      <c r="B12" s="10">
        <v>3235</v>
      </c>
      <c r="C12" s="2">
        <v>10</v>
      </c>
      <c r="D12" s="10">
        <f t="shared" si="0"/>
        <v>32350</v>
      </c>
      <c r="E12" s="11">
        <f>$J$7*D12/$D$15</f>
        <v>317.08386997776086</v>
      </c>
      <c r="F12" s="4">
        <f>E12+F11</f>
        <v>1285.2296300901369</v>
      </c>
      <c r="G12" s="2">
        <f>'Rigidezze (migl)'!K18</f>
        <v>493.61837626748593</v>
      </c>
      <c r="H12" s="2">
        <f>F12/G12</f>
        <v>2.6036908103147405</v>
      </c>
      <c r="I12" s="2">
        <f>I13+H12</f>
        <v>8.1863186483246277</v>
      </c>
      <c r="J12" s="4">
        <f>B12/9.81</f>
        <v>329.76554536187564</v>
      </c>
      <c r="K12" s="4">
        <f>J12*I12^2/1000</f>
        <v>22.099506125741176</v>
      </c>
      <c r="L12" s="10">
        <f>E12*I12</f>
        <v>2595.7495978818852</v>
      </c>
    </row>
    <row r="13" spans="1:12">
      <c r="A13" s="1">
        <v>2</v>
      </c>
      <c r="B13" s="10">
        <v>3235</v>
      </c>
      <c r="C13" s="2">
        <v>6.8000000000000007</v>
      </c>
      <c r="D13" s="10">
        <f t="shared" si="0"/>
        <v>21998.000000000004</v>
      </c>
      <c r="E13" s="11">
        <f>$J$7*D13/$D$15</f>
        <v>215.61703158487745</v>
      </c>
      <c r="F13" s="4">
        <f>E13+F12</f>
        <v>1500.8466616750143</v>
      </c>
      <c r="G13" s="2">
        <f>'Rigidezze (migl)'!K19</f>
        <v>493.61837626748593</v>
      </c>
      <c r="H13" s="2">
        <f>F13/G13</f>
        <v>3.0404999769735546</v>
      </c>
      <c r="I13" s="2">
        <f>I14+H13</f>
        <v>5.5826278380098877</v>
      </c>
      <c r="J13" s="4">
        <f>B13/9.81</f>
        <v>329.76554536187564</v>
      </c>
      <c r="K13" s="4">
        <f>J13*I13^2/1000</f>
        <v>10.277385129860729</v>
      </c>
      <c r="L13" s="10">
        <f>E13*I13</f>
        <v>1203.7096428747941</v>
      </c>
    </row>
    <row r="14" spans="1:12">
      <c r="A14" s="1">
        <v>1</v>
      </c>
      <c r="B14" s="12">
        <v>2632</v>
      </c>
      <c r="C14" s="2">
        <v>3.6</v>
      </c>
      <c r="D14" s="10">
        <f t="shared" si="0"/>
        <v>9475.2000000000007</v>
      </c>
      <c r="E14" s="11">
        <f>$J$7*D14/$D$15</f>
        <v>92.872738324985477</v>
      </c>
      <c r="F14" s="4">
        <f>E14+F13</f>
        <v>1593.7193999999997</v>
      </c>
      <c r="G14" s="2">
        <f>'Rigidezze (migl)'!K20</f>
        <v>626.92338352733304</v>
      </c>
      <c r="H14" s="2">
        <f>F14/G14</f>
        <v>2.5421278610363327</v>
      </c>
      <c r="I14" s="2">
        <f>H14</f>
        <v>2.5421278610363327</v>
      </c>
      <c r="J14" s="4">
        <f>B14/9.81</f>
        <v>268.29765545361875</v>
      </c>
      <c r="K14" s="13">
        <f>J14*I14^2/1000</f>
        <v>1.7338505413667731</v>
      </c>
      <c r="L14" s="12">
        <f>E14*I14</f>
        <v>236.09437562668236</v>
      </c>
    </row>
    <row r="15" spans="1:12">
      <c r="A15" s="1" t="s">
        <v>35</v>
      </c>
      <c r="B15" s="10">
        <f>SUM(B10:B14)</f>
        <v>15756</v>
      </c>
      <c r="C15" s="1"/>
      <c r="D15" s="10">
        <f>SUM(D10:D14)</f>
        <v>162596.80000000002</v>
      </c>
      <c r="E15" s="4">
        <f>SUM(E10:E14)</f>
        <v>1593.7193999999997</v>
      </c>
      <c r="F15" s="1"/>
      <c r="K15" s="4">
        <f>SUM(K10:K14)</f>
        <v>113.90356514406048</v>
      </c>
      <c r="L15" s="10">
        <f>SUM(L10:L14)</f>
        <v>14585.575758129879</v>
      </c>
    </row>
    <row r="17" spans="1:18">
      <c r="J17" s="6" t="s">
        <v>15</v>
      </c>
      <c r="K17" s="7">
        <f>2*PI()*SQRT(K15/L15)</f>
        <v>0.55524766192457553</v>
      </c>
      <c r="L17" t="s">
        <v>16</v>
      </c>
    </row>
    <row r="19" spans="1:18">
      <c r="A19" s="9" t="s">
        <v>11</v>
      </c>
    </row>
    <row r="21" spans="1:18">
      <c r="A21" s="9" t="s">
        <v>18</v>
      </c>
      <c r="D21" s="1" t="s">
        <v>19</v>
      </c>
      <c r="E21" s="7">
        <v>0.11899999999999999</v>
      </c>
      <c r="F21" t="s">
        <v>20</v>
      </c>
      <c r="I21" s="1" t="s">
        <v>21</v>
      </c>
      <c r="J21" s="4">
        <f>E21*B29*0.85</f>
        <v>1593.7194</v>
      </c>
    </row>
    <row r="23" spans="1:18">
      <c r="A23" s="1" t="s">
        <v>22</v>
      </c>
      <c r="B23" s="1" t="s">
        <v>23</v>
      </c>
      <c r="C23" s="1" t="s">
        <v>24</v>
      </c>
      <c r="D23" s="1" t="s">
        <v>25</v>
      </c>
      <c r="E23" s="1" t="s">
        <v>26</v>
      </c>
      <c r="F23" s="1" t="s">
        <v>27</v>
      </c>
      <c r="G23" t="s">
        <v>28</v>
      </c>
      <c r="H23" s="1" t="s">
        <v>29</v>
      </c>
      <c r="I23" s="1" t="s">
        <v>30</v>
      </c>
      <c r="J23" s="1" t="s">
        <v>31</v>
      </c>
      <c r="K23" s="1" t="s">
        <v>32</v>
      </c>
      <c r="L23" s="1" t="s">
        <v>33</v>
      </c>
    </row>
    <row r="24" spans="1:18">
      <c r="A24" s="1" t="s">
        <v>34</v>
      </c>
      <c r="B24" s="10">
        <f>B10</f>
        <v>3419</v>
      </c>
      <c r="C24" s="2">
        <f>C25+3.2</f>
        <v>16.399999999999999</v>
      </c>
      <c r="D24" s="10">
        <f>ROUND(B24*C24,0)</f>
        <v>56072</v>
      </c>
      <c r="E24" s="11">
        <f>ROUND($J$7*D24/$D$15,1)</f>
        <v>549.6</v>
      </c>
      <c r="F24" s="4">
        <f>E24</f>
        <v>549.6</v>
      </c>
      <c r="G24" s="2">
        <f>'Rigidezze (migl)'!K28</f>
        <v>451.21702266253544</v>
      </c>
      <c r="H24" s="2">
        <f>F24/G24</f>
        <v>1.2180391527716035</v>
      </c>
      <c r="I24" s="2">
        <f>I25+H24</f>
        <v>10.345816993577309</v>
      </c>
      <c r="J24" s="4">
        <f>B24/9.81</f>
        <v>348.52191641182463</v>
      </c>
      <c r="K24" s="4">
        <f>J24*I24^2/1000</f>
        <v>37.304367192216468</v>
      </c>
      <c r="L24" s="10">
        <f>E24*I24</f>
        <v>5686.0610196700891</v>
      </c>
    </row>
    <row r="25" spans="1:18">
      <c r="A25" s="1">
        <v>4</v>
      </c>
      <c r="B25" s="10">
        <f>B11</f>
        <v>3235</v>
      </c>
      <c r="C25" s="2">
        <f>C26+3.2</f>
        <v>13.2</v>
      </c>
      <c r="D25" s="10">
        <f>ROUND(B25*C25,0)</f>
        <v>42702</v>
      </c>
      <c r="E25" s="11">
        <f>ROUND($J$7*D25/$D$15,1)</f>
        <v>418.6</v>
      </c>
      <c r="F25" s="4">
        <f>E25+F24</f>
        <v>968.2</v>
      </c>
      <c r="G25" s="2">
        <f>'Rigidezze (migl)'!K29</f>
        <v>538.85649614855856</v>
      </c>
      <c r="H25" s="2">
        <f>F25/G25</f>
        <v>1.796767797957612</v>
      </c>
      <c r="I25" s="2">
        <f>I26+H25</f>
        <v>9.127777840805706</v>
      </c>
      <c r="J25" s="4">
        <f>B25/9.81</f>
        <v>329.76554536187564</v>
      </c>
      <c r="K25" s="4">
        <f>J25*I25^2/1000</f>
        <v>27.474854443060185</v>
      </c>
      <c r="L25" s="10">
        <f>E25*I25</f>
        <v>3820.8878041612688</v>
      </c>
    </row>
    <row r="26" spans="1:18">
      <c r="A26" s="1">
        <v>3</v>
      </c>
      <c r="B26" s="10">
        <f>B12</f>
        <v>3235</v>
      </c>
      <c r="C26" s="2">
        <f>C27+3.2</f>
        <v>10</v>
      </c>
      <c r="D26" s="10">
        <f>ROUND(B26*C26,0)</f>
        <v>32350</v>
      </c>
      <c r="E26" s="11">
        <f>ROUND($J$7*D26/$D$15,1)</f>
        <v>317.10000000000002</v>
      </c>
      <c r="F26" s="4">
        <f>E26+F25</f>
        <v>1285.3000000000002</v>
      </c>
      <c r="G26" s="2">
        <f>'Rigidezze (migl)'!K30</f>
        <v>538.85649614855856</v>
      </c>
      <c r="H26" s="2">
        <f>F26/G26</f>
        <v>2.3852361606227217</v>
      </c>
      <c r="I26" s="2">
        <f>I27+H26</f>
        <v>7.331010042848094</v>
      </c>
      <c r="J26" s="4">
        <f>B26/9.81</f>
        <v>329.76554536187564</v>
      </c>
      <c r="K26" s="4">
        <f>J26*I26^2/1000</f>
        <v>17.722823260283246</v>
      </c>
      <c r="L26" s="10">
        <f>E26*I26</f>
        <v>2324.6632845871309</v>
      </c>
      <c r="R26" s="28"/>
    </row>
    <row r="27" spans="1:18">
      <c r="A27" s="1">
        <v>2</v>
      </c>
      <c r="B27" s="10">
        <f>B13</f>
        <v>3235</v>
      </c>
      <c r="C27" s="2">
        <f>C28+3.2</f>
        <v>6.8000000000000007</v>
      </c>
      <c r="D27" s="10">
        <f>ROUND(B27*C27,0)</f>
        <v>21998</v>
      </c>
      <c r="E27" s="11">
        <f>ROUND($J$7*D27/$D$15,1)</f>
        <v>215.6</v>
      </c>
      <c r="F27" s="4">
        <f>E27+F26</f>
        <v>1500.9</v>
      </c>
      <c r="G27" s="2">
        <f>'Rigidezze (migl)'!K31</f>
        <v>538.85649614855856</v>
      </c>
      <c r="H27" s="2">
        <f>F27/G27</f>
        <v>2.7853426853486676</v>
      </c>
      <c r="I27" s="2">
        <f>I28+H27</f>
        <v>4.9457738822253727</v>
      </c>
      <c r="J27" s="4">
        <f>B27/9.81</f>
        <v>329.76554536187564</v>
      </c>
      <c r="K27" s="4">
        <f>J27*I27^2/1000</f>
        <v>8.0662892473416949</v>
      </c>
      <c r="L27" s="10">
        <f>E27*I27</f>
        <v>1066.3088490077903</v>
      </c>
    </row>
    <row r="28" spans="1:18">
      <c r="A28" s="1">
        <v>1</v>
      </c>
      <c r="B28" s="10">
        <f>B14</f>
        <v>2632</v>
      </c>
      <c r="C28" s="2">
        <v>3.6</v>
      </c>
      <c r="D28" s="12">
        <f>ROUND(B28*C28,0)</f>
        <v>9475</v>
      </c>
      <c r="E28" s="13">
        <f>ROUND($J$7*D28/$D$15,1)</f>
        <v>92.9</v>
      </c>
      <c r="F28" s="4">
        <f>E28+F27</f>
        <v>1593.8000000000002</v>
      </c>
      <c r="G28" s="2">
        <f>'Rigidezze (migl)'!K32</f>
        <v>737.72310004786425</v>
      </c>
      <c r="H28" s="2">
        <f>F28/G28</f>
        <v>2.1604311968767047</v>
      </c>
      <c r="I28" s="2">
        <f>H28</f>
        <v>2.1604311968767047</v>
      </c>
      <c r="J28" s="4">
        <f>B28/9.81</f>
        <v>268.29765545361875</v>
      </c>
      <c r="K28" s="13">
        <f>J28*I28^2/1000</f>
        <v>1.2522693681289609</v>
      </c>
      <c r="L28" s="12">
        <f>E28*I28</f>
        <v>200.70405818984588</v>
      </c>
    </row>
    <row r="29" spans="1:18">
      <c r="A29" s="1" t="s">
        <v>35</v>
      </c>
      <c r="B29" s="10">
        <f>SUM(B24:B28)</f>
        <v>15756</v>
      </c>
      <c r="C29" s="1"/>
      <c r="D29" s="10">
        <f>SUM(D24:D28)</f>
        <v>162597</v>
      </c>
      <c r="E29" s="4">
        <f>SUM(E24:E28)</f>
        <v>1593.8000000000002</v>
      </c>
      <c r="F29" s="1"/>
      <c r="K29" s="4">
        <f>SUM(K24:K28)</f>
        <v>91.820603511030569</v>
      </c>
      <c r="L29" s="10">
        <f>SUM(L24:L28)</f>
        <v>13098.625015616124</v>
      </c>
    </row>
    <row r="31" spans="1:18">
      <c r="J31" s="6" t="s">
        <v>17</v>
      </c>
      <c r="K31" s="7">
        <f>2*PI()*SQRT(K29/L29)</f>
        <v>0.52606218577260178</v>
      </c>
      <c r="L31" t="s">
        <v>16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V91"/>
  <sheetViews>
    <sheetView workbookViewId="0">
      <selection activeCell="A2" sqref="A2"/>
    </sheetView>
  </sheetViews>
  <sheetFormatPr defaultRowHeight="15"/>
  <cols>
    <col min="1" max="1" width="15.7109375" style="15" customWidth="1"/>
    <col min="2" max="9" width="8.7109375" style="15" customWidth="1"/>
    <col min="10" max="14" width="9.140625" style="15"/>
  </cols>
  <sheetData>
    <row r="1" spans="1:22" ht="15.75">
      <c r="A1" s="14" t="s">
        <v>73</v>
      </c>
      <c r="E1" t="s">
        <v>69</v>
      </c>
    </row>
    <row r="3" spans="1:22">
      <c r="A3" s="16"/>
      <c r="D3" s="16" t="s">
        <v>60</v>
      </c>
      <c r="E3" s="16"/>
      <c r="F3" s="17" t="s">
        <v>37</v>
      </c>
      <c r="G3" s="17" t="str">
        <f>IF(D3="Classe A","alta","media")</f>
        <v>alta</v>
      </c>
    </row>
    <row r="6" spans="1:22">
      <c r="A6" s="18" t="s">
        <v>38</v>
      </c>
      <c r="D6" s="16" t="s">
        <v>39</v>
      </c>
      <c r="E6" s="24" t="s">
        <v>58</v>
      </c>
      <c r="G6" s="17" t="s">
        <v>40</v>
      </c>
      <c r="H6" s="19">
        <v>4.0999999999999996</v>
      </c>
      <c r="I6" s="16" t="s">
        <v>41</v>
      </c>
      <c r="K6" s="24" t="s">
        <v>59</v>
      </c>
      <c r="L6" s="29">
        <f>0.611/'Periodo (migl)'!F3</f>
        <v>1.1004098565353309</v>
      </c>
    </row>
    <row r="7" spans="1:22">
      <c r="A7" s="16"/>
      <c r="C7" s="16"/>
      <c r="D7" s="20"/>
      <c r="O7" s="32" t="s">
        <v>74</v>
      </c>
      <c r="P7" s="32"/>
      <c r="Q7" s="32"/>
      <c r="R7" s="32"/>
    </row>
    <row r="8" spans="1:22">
      <c r="A8" s="18" t="s">
        <v>42</v>
      </c>
      <c r="E8" s="16"/>
      <c r="O8" s="32" t="s">
        <v>78</v>
      </c>
      <c r="P8" s="32"/>
      <c r="Q8" s="32" t="s">
        <v>79</v>
      </c>
      <c r="R8" s="32"/>
    </row>
    <row r="9" spans="1:22">
      <c r="A9" s="21" t="s">
        <v>22</v>
      </c>
      <c r="B9" s="21" t="s">
        <v>43</v>
      </c>
      <c r="C9" s="21" t="s">
        <v>44</v>
      </c>
      <c r="D9" s="22" t="s">
        <v>8</v>
      </c>
      <c r="E9" s="21" t="s">
        <v>45</v>
      </c>
      <c r="F9" s="21" t="s">
        <v>46</v>
      </c>
      <c r="G9" s="22" t="s">
        <v>47</v>
      </c>
      <c r="H9" s="22" t="s">
        <v>48</v>
      </c>
      <c r="I9" s="23" t="s">
        <v>49</v>
      </c>
      <c r="O9" s="21" t="s">
        <v>46</v>
      </c>
      <c r="P9" s="22" t="s">
        <v>47</v>
      </c>
      <c r="Q9" s="21" t="s">
        <v>46</v>
      </c>
      <c r="R9" s="22" t="s">
        <v>47</v>
      </c>
    </row>
    <row r="10" spans="1:22">
      <c r="A10" s="24" t="s">
        <v>34</v>
      </c>
      <c r="B10" s="25">
        <f>Periodo!F10*$L$6</f>
        <v>604.77981203964657</v>
      </c>
      <c r="C10" s="26">
        <v>3.2</v>
      </c>
      <c r="D10" s="26">
        <f>'Rigidezze (migl)'!M16</f>
        <v>15.216942285893667</v>
      </c>
      <c r="E10" s="25">
        <f>B10/D10</f>
        <v>39.743846081369874</v>
      </c>
      <c r="F10" s="25">
        <f>E10*C10/2</f>
        <v>63.590153730191801</v>
      </c>
      <c r="G10" s="25">
        <f>ROUND(F10/2,1)</f>
        <v>31.8</v>
      </c>
      <c r="H10" s="25">
        <f>2*G10/$H$6</f>
        <v>15.512195121951221</v>
      </c>
      <c r="I10" s="25">
        <f>H10</f>
        <v>15.512195121951221</v>
      </c>
      <c r="K10" s="24"/>
      <c r="L10" s="25"/>
      <c r="M10" s="24"/>
      <c r="N10" s="25"/>
      <c r="O10" s="25">
        <v>73.581000000000003</v>
      </c>
      <c r="P10" s="25">
        <v>37.826999999999998</v>
      </c>
      <c r="Q10" s="25">
        <v>61.493000000000002</v>
      </c>
      <c r="R10" s="25">
        <v>34.177</v>
      </c>
      <c r="S10" s="7">
        <f>O10/$F10</f>
        <v>1.1571131013804212</v>
      </c>
      <c r="T10" s="7">
        <f>P10/$G10</f>
        <v>1.1895283018867924</v>
      </c>
      <c r="U10" s="7">
        <f>Q10/$F10</f>
        <v>0.96702077904875239</v>
      </c>
      <c r="V10" s="7">
        <f>R10/$G10</f>
        <v>1.074748427672956</v>
      </c>
    </row>
    <row r="11" spans="1:22">
      <c r="A11" s="24">
        <v>4</v>
      </c>
      <c r="B11" s="25">
        <f>Periodo!F11*$L$6</f>
        <v>1065.3571369905485</v>
      </c>
      <c r="C11" s="26">
        <v>3.2</v>
      </c>
      <c r="D11" s="26">
        <f>'Rigidezze (migl)'!M17</f>
        <v>14.895425893204063</v>
      </c>
      <c r="E11" s="25">
        <f>B11/D11</f>
        <v>71.522435452927226</v>
      </c>
      <c r="F11" s="25">
        <f>E11*C11/2</f>
        <v>114.43589672468357</v>
      </c>
      <c r="G11" s="25">
        <f>ROUND((F10+F11)/2,1)</f>
        <v>89</v>
      </c>
      <c r="H11" s="25">
        <f>2*G11/$H$6</f>
        <v>43.41463414634147</v>
      </c>
      <c r="I11" s="25">
        <f>I10+H11</f>
        <v>58.926829268292693</v>
      </c>
      <c r="K11" s="24"/>
      <c r="L11" s="25"/>
      <c r="M11" s="24"/>
      <c r="N11" s="25"/>
      <c r="O11" s="25">
        <v>131.23099999999999</v>
      </c>
      <c r="P11" s="25">
        <v>94.756</v>
      </c>
      <c r="Q11" s="25">
        <v>116.121</v>
      </c>
      <c r="R11" s="25">
        <v>85.887</v>
      </c>
      <c r="S11" s="7">
        <f t="shared" ref="S11:S15" si="0">O11/$F11</f>
        <v>1.1467642912409124</v>
      </c>
      <c r="T11" s="7">
        <f t="shared" ref="T11:T15" si="1">P11/$G11</f>
        <v>1.0646741573033709</v>
      </c>
      <c r="U11" s="7">
        <f t="shared" ref="U11:U15" si="2">Q11/$F11</f>
        <v>1.0147253031919743</v>
      </c>
      <c r="V11" s="7">
        <f t="shared" ref="V11:V15" si="3">R11/$G11</f>
        <v>0.96502247191011237</v>
      </c>
    </row>
    <row r="12" spans="1:22">
      <c r="A12" s="24">
        <v>3</v>
      </c>
      <c r="B12" s="25">
        <f>Periodo!F12*$L$6</f>
        <v>1414.2793528624438</v>
      </c>
      <c r="C12" s="26">
        <v>3.2</v>
      </c>
      <c r="D12" s="26">
        <f>'Rigidezze (migl)'!M18</f>
        <v>14.895425893204063</v>
      </c>
      <c r="E12" s="25">
        <f>B12/D12</f>
        <v>94.947224940221361</v>
      </c>
      <c r="F12" s="25">
        <f>E12*C12/2</f>
        <v>151.91555990435418</v>
      </c>
      <c r="G12" s="25">
        <f>ROUND((F11+F12)/2,1)</f>
        <v>133.19999999999999</v>
      </c>
      <c r="H12" s="25">
        <f>2*G12/$H$6</f>
        <v>64.975609756097555</v>
      </c>
      <c r="I12" s="25">
        <f>I11+H12</f>
        <v>123.90243902439025</v>
      </c>
      <c r="K12" s="24"/>
      <c r="L12" s="25"/>
      <c r="M12" s="24"/>
      <c r="N12" s="25"/>
      <c r="O12" s="25">
        <v>170.05699999999999</v>
      </c>
      <c r="P12" s="25">
        <v>141.10400000000001</v>
      </c>
      <c r="Q12" s="25">
        <v>153.68700000000001</v>
      </c>
      <c r="R12" s="25">
        <v>133.81100000000001</v>
      </c>
      <c r="S12" s="7">
        <f t="shared" si="0"/>
        <v>1.1194179194485911</v>
      </c>
      <c r="T12" s="7">
        <f t="shared" si="1"/>
        <v>1.0593393393393395</v>
      </c>
      <c r="U12" s="7">
        <f t="shared" si="2"/>
        <v>1.0116606889824922</v>
      </c>
      <c r="V12" s="7">
        <f t="shared" si="3"/>
        <v>1.0045870870870872</v>
      </c>
    </row>
    <row r="13" spans="1:22">
      <c r="A13" s="24">
        <v>2</v>
      </c>
      <c r="B13" s="25">
        <f>Periodo!F13*$L$6</f>
        <v>1651.5464596553327</v>
      </c>
      <c r="C13" s="26">
        <v>3.2</v>
      </c>
      <c r="D13" s="26">
        <f>'Rigidezze (migl)'!M19</f>
        <v>14.895425893204063</v>
      </c>
      <c r="E13" s="25">
        <f>B13/D13</f>
        <v>110.87608179158137</v>
      </c>
      <c r="F13" s="25">
        <f>E13*C13/2</f>
        <v>177.40173086653022</v>
      </c>
      <c r="G13" s="25">
        <f>ROUND((F12+F13)/2,1)</f>
        <v>164.7</v>
      </c>
      <c r="H13" s="25">
        <f>2*G13/$H$6</f>
        <v>80.341463414634148</v>
      </c>
      <c r="I13" s="25">
        <f>I12+H13</f>
        <v>204.2439024390244</v>
      </c>
      <c r="K13" s="24"/>
      <c r="L13" s="25"/>
      <c r="M13" s="24"/>
      <c r="N13" s="25"/>
      <c r="O13" s="25">
        <v>195.28399999999999</v>
      </c>
      <c r="P13" s="25">
        <v>177.98</v>
      </c>
      <c r="Q13" s="25">
        <v>178.00399999999999</v>
      </c>
      <c r="R13" s="25">
        <v>171.84299999999999</v>
      </c>
      <c r="S13" s="7">
        <f t="shared" si="0"/>
        <v>1.1008009845570428</v>
      </c>
      <c r="T13" s="7">
        <f t="shared" si="1"/>
        <v>1.0806314511232544</v>
      </c>
      <c r="U13" s="7">
        <f t="shared" si="2"/>
        <v>1.0033949450804565</v>
      </c>
      <c r="V13" s="7">
        <f t="shared" si="3"/>
        <v>1.0433697632058287</v>
      </c>
    </row>
    <row r="14" spans="1:22">
      <c r="A14" s="24" t="s">
        <v>50</v>
      </c>
      <c r="B14" s="25">
        <f>Periodo!F14*$L$6</f>
        <v>1753.7445363115733</v>
      </c>
      <c r="C14" s="26">
        <v>3.6</v>
      </c>
      <c r="D14" s="26">
        <f>'Rigidezze (migl)'!M20</f>
        <v>15.17580564730196</v>
      </c>
      <c r="E14" s="25">
        <f>B14/D14</f>
        <v>115.56187375286819</v>
      </c>
      <c r="F14" s="25">
        <f>E14*C14*0.4</f>
        <v>166.40909820413023</v>
      </c>
      <c r="G14" s="25">
        <f>ROUND((F13+F14)/2,1)</f>
        <v>171.9</v>
      </c>
      <c r="H14" s="25">
        <f>2*G14/$H$6</f>
        <v>83.853658536585371</v>
      </c>
      <c r="I14" s="25">
        <f>I13+H14</f>
        <v>288.09756097560978</v>
      </c>
      <c r="K14" s="24"/>
      <c r="L14" s="25"/>
      <c r="M14" s="24"/>
      <c r="N14" s="25"/>
      <c r="O14" s="25">
        <v>174.828</v>
      </c>
      <c r="P14" s="25">
        <v>195.959</v>
      </c>
      <c r="Q14" s="25">
        <v>156.58000000000001</v>
      </c>
      <c r="R14" s="25">
        <v>190.23699999999999</v>
      </c>
      <c r="S14" s="7">
        <f t="shared" si="0"/>
        <v>1.0505915955721514</v>
      </c>
      <c r="T14" s="7">
        <f t="shared" si="1"/>
        <v>1.139959278650378</v>
      </c>
      <c r="U14" s="7">
        <f t="shared" si="2"/>
        <v>0.94093412974287571</v>
      </c>
      <c r="V14" s="7">
        <f t="shared" si="3"/>
        <v>1.1066724840023268</v>
      </c>
    </row>
    <row r="15" spans="1:22">
      <c r="A15" s="24" t="s">
        <v>51</v>
      </c>
      <c r="B15" s="24"/>
      <c r="C15" s="24"/>
      <c r="D15" s="25"/>
      <c r="F15" s="25">
        <f>E14*C14*0.6</f>
        <v>249.6136473061953</v>
      </c>
      <c r="I15" s="25"/>
      <c r="J15" s="27"/>
      <c r="L15" s="25"/>
      <c r="M15" s="24"/>
      <c r="N15" s="25"/>
      <c r="O15" s="25">
        <v>280.31099999999998</v>
      </c>
      <c r="Q15" s="25">
        <v>251.11</v>
      </c>
      <c r="S15" s="7">
        <f t="shared" si="0"/>
        <v>1.1229794645648878</v>
      </c>
      <c r="T15" s="7"/>
      <c r="U15" s="7">
        <f t="shared" si="2"/>
        <v>1.0059946750105742</v>
      </c>
      <c r="V15" s="7"/>
    </row>
    <row r="16" spans="1:22">
      <c r="A16" s="24"/>
      <c r="B16" s="24"/>
      <c r="C16" s="24"/>
      <c r="D16" s="25"/>
      <c r="F16" s="25"/>
      <c r="I16" s="25"/>
      <c r="J16" s="27"/>
      <c r="L16" s="25"/>
      <c r="M16" s="24"/>
      <c r="N16" s="25"/>
    </row>
    <row r="17" spans="1:22">
      <c r="A17" s="18" t="s">
        <v>52</v>
      </c>
      <c r="B17" s="24"/>
      <c r="C17" s="24"/>
      <c r="D17" s="25"/>
      <c r="F17" s="25"/>
      <c r="I17" s="25"/>
      <c r="J17" s="27"/>
      <c r="K17" s="18" t="s">
        <v>53</v>
      </c>
      <c r="M17" s="24"/>
      <c r="N17" s="25"/>
    </row>
    <row r="18" spans="1:22">
      <c r="A18" s="21" t="s">
        <v>22</v>
      </c>
      <c r="B18" s="24"/>
      <c r="C18" s="24"/>
      <c r="D18" s="25"/>
      <c r="E18" s="21" t="s">
        <v>45</v>
      </c>
      <c r="F18" s="21" t="s">
        <v>46</v>
      </c>
      <c r="G18" s="22" t="s">
        <v>47</v>
      </c>
      <c r="H18" s="22" t="s">
        <v>48</v>
      </c>
      <c r="I18" s="23" t="s">
        <v>49</v>
      </c>
      <c r="J18" s="27"/>
      <c r="K18" s="22" t="s">
        <v>54</v>
      </c>
      <c r="L18" s="21" t="s">
        <v>46</v>
      </c>
      <c r="M18" s="24"/>
      <c r="N18" s="25"/>
    </row>
    <row r="19" spans="1:22">
      <c r="A19" s="24" t="s">
        <v>34</v>
      </c>
      <c r="B19" s="24"/>
      <c r="C19" s="24"/>
      <c r="D19" s="25"/>
      <c r="E19" s="25">
        <f>E10</f>
        <v>39.743846081369874</v>
      </c>
      <c r="F19" s="25">
        <f t="shared" ref="F19:G23" si="4">F10*0.9</f>
        <v>57.231138357172625</v>
      </c>
      <c r="G19" s="25">
        <f t="shared" si="4"/>
        <v>28.62</v>
      </c>
      <c r="H19" s="25">
        <f>H10</f>
        <v>15.512195121951221</v>
      </c>
      <c r="I19" s="25">
        <f>I10</f>
        <v>15.512195121951221</v>
      </c>
      <c r="J19" s="27"/>
      <c r="K19" s="24">
        <f>IF($D$3="Classe B",1.3,1.5)</f>
        <v>1.5</v>
      </c>
      <c r="L19" s="25">
        <f t="shared" ref="L19:L24" si="5">F19*K19</f>
        <v>85.846707535758938</v>
      </c>
      <c r="M19" s="24"/>
      <c r="N19" s="25"/>
      <c r="O19" s="25"/>
    </row>
    <row r="20" spans="1:22">
      <c r="A20" s="24">
        <v>4</v>
      </c>
      <c r="B20" s="24"/>
      <c r="C20" s="24"/>
      <c r="D20" s="25"/>
      <c r="E20" s="25">
        <f>E11</f>
        <v>71.522435452927226</v>
      </c>
      <c r="F20" s="25">
        <f t="shared" si="4"/>
        <v>102.99230705221522</v>
      </c>
      <c r="G20" s="25">
        <f t="shared" si="4"/>
        <v>80.100000000000009</v>
      </c>
      <c r="H20" s="25">
        <f>H11</f>
        <v>43.41463414634147</v>
      </c>
      <c r="I20" s="25">
        <f>I11</f>
        <v>58.926829268292693</v>
      </c>
      <c r="J20" s="27"/>
      <c r="K20" s="24">
        <f>IF($D$3="Classe B",1.3,1.5)</f>
        <v>1.5</v>
      </c>
      <c r="L20" s="25">
        <f t="shared" si="5"/>
        <v>154.48846057832284</v>
      </c>
      <c r="M20" s="24"/>
      <c r="N20" s="25"/>
      <c r="O20" s="25"/>
    </row>
    <row r="21" spans="1:22">
      <c r="A21" s="24">
        <v>3</v>
      </c>
      <c r="B21" s="24"/>
      <c r="C21" s="24"/>
      <c r="D21" s="25"/>
      <c r="E21" s="25">
        <f t="shared" ref="E21:E23" si="6">E12</f>
        <v>94.947224940221361</v>
      </c>
      <c r="F21" s="25">
        <f t="shared" si="4"/>
        <v>136.72400391391878</v>
      </c>
      <c r="G21" s="25">
        <f t="shared" si="4"/>
        <v>119.88</v>
      </c>
      <c r="H21" s="25">
        <f t="shared" ref="H21:I23" si="7">H12</f>
        <v>64.975609756097555</v>
      </c>
      <c r="I21" s="25">
        <f t="shared" si="7"/>
        <v>123.90243902439025</v>
      </c>
      <c r="J21" s="27"/>
      <c r="K21" s="24">
        <f>IF($D$3="Classe B",1.3,1.5)</f>
        <v>1.5</v>
      </c>
      <c r="L21" s="25">
        <f t="shared" si="5"/>
        <v>205.08600587087818</v>
      </c>
      <c r="M21" s="24"/>
      <c r="N21" s="25"/>
      <c r="O21" s="25"/>
    </row>
    <row r="22" spans="1:22">
      <c r="A22" s="24">
        <v>2</v>
      </c>
      <c r="B22" s="24"/>
      <c r="C22" s="24"/>
      <c r="D22" s="25"/>
      <c r="E22" s="25">
        <f t="shared" si="6"/>
        <v>110.87608179158137</v>
      </c>
      <c r="F22" s="25">
        <f t="shared" si="4"/>
        <v>159.6615577798772</v>
      </c>
      <c r="G22" s="25">
        <f t="shared" si="4"/>
        <v>148.22999999999999</v>
      </c>
      <c r="H22" s="25">
        <f t="shared" si="7"/>
        <v>80.341463414634148</v>
      </c>
      <c r="I22" s="25">
        <f t="shared" si="7"/>
        <v>204.2439024390244</v>
      </c>
      <c r="J22" s="27"/>
      <c r="K22" s="24">
        <f>IF($D$3="Classe B",1.3,1.5)</f>
        <v>1.5</v>
      </c>
      <c r="L22" s="25">
        <f t="shared" si="5"/>
        <v>239.49233666981581</v>
      </c>
      <c r="M22" s="24"/>
      <c r="N22" s="25"/>
      <c r="O22" s="25"/>
    </row>
    <row r="23" spans="1:22">
      <c r="A23" s="24" t="s">
        <v>50</v>
      </c>
      <c r="B23" s="24"/>
      <c r="C23" s="24"/>
      <c r="D23" s="25"/>
      <c r="E23" s="25">
        <f t="shared" si="6"/>
        <v>115.56187375286819</v>
      </c>
      <c r="F23" s="25">
        <f t="shared" si="4"/>
        <v>149.76818838371722</v>
      </c>
      <c r="G23" s="25">
        <f t="shared" si="4"/>
        <v>154.71</v>
      </c>
      <c r="H23" s="25">
        <f t="shared" si="7"/>
        <v>83.853658536585371</v>
      </c>
      <c r="I23" s="25">
        <f t="shared" si="7"/>
        <v>288.09756097560978</v>
      </c>
      <c r="J23" s="27"/>
      <c r="K23" s="24">
        <f>IF($D$3="Classe B",1.3,1.5)</f>
        <v>1.5</v>
      </c>
      <c r="L23" s="25">
        <f t="shared" si="5"/>
        <v>224.65228257557584</v>
      </c>
      <c r="M23" s="24"/>
      <c r="N23" s="25"/>
      <c r="O23" s="25"/>
    </row>
    <row r="24" spans="1:22">
      <c r="A24" s="24" t="s">
        <v>51</v>
      </c>
      <c r="B24" s="24"/>
      <c r="C24" s="24"/>
      <c r="D24" s="25"/>
      <c r="F24" s="25">
        <f>F15</f>
        <v>249.6136473061953</v>
      </c>
      <c r="I24" s="25"/>
      <c r="J24" s="27"/>
      <c r="K24" s="24">
        <v>1</v>
      </c>
      <c r="L24" s="25">
        <f t="shared" si="5"/>
        <v>249.6136473061953</v>
      </c>
      <c r="M24" s="24"/>
      <c r="N24" s="25"/>
    </row>
    <row r="25" spans="1:22">
      <c r="A25" s="24"/>
      <c r="B25" s="24"/>
      <c r="C25" s="24"/>
      <c r="D25" s="25"/>
      <c r="E25" s="25"/>
      <c r="G25" s="26"/>
      <c r="I25" s="25"/>
      <c r="O25" s="32" t="s">
        <v>75</v>
      </c>
      <c r="P25" s="32"/>
      <c r="Q25" s="32"/>
      <c r="R25" s="32"/>
    </row>
    <row r="26" spans="1:22">
      <c r="A26" s="18" t="s">
        <v>55</v>
      </c>
      <c r="B26" s="24"/>
      <c r="C26" s="24"/>
      <c r="D26" s="25"/>
      <c r="E26" s="25"/>
      <c r="G26" s="26"/>
      <c r="I26" s="25"/>
      <c r="K26" s="18" t="s">
        <v>53</v>
      </c>
      <c r="O26" s="32" t="s">
        <v>78</v>
      </c>
      <c r="P26" s="32"/>
      <c r="Q26" s="32" t="s">
        <v>79</v>
      </c>
      <c r="R26" s="32"/>
    </row>
    <row r="27" spans="1:22">
      <c r="A27" s="21" t="s">
        <v>22</v>
      </c>
      <c r="C27" s="24"/>
      <c r="D27" s="17" t="s">
        <v>54</v>
      </c>
      <c r="E27" s="21" t="s">
        <v>45</v>
      </c>
      <c r="F27" s="21" t="s">
        <v>46</v>
      </c>
      <c r="G27" s="22" t="s">
        <v>47</v>
      </c>
      <c r="H27" s="22" t="s">
        <v>48</v>
      </c>
      <c r="I27" s="23" t="s">
        <v>49</v>
      </c>
      <c r="K27" s="22" t="s">
        <v>54</v>
      </c>
      <c r="L27" s="21" t="s">
        <v>46</v>
      </c>
      <c r="O27" s="21" t="s">
        <v>46</v>
      </c>
      <c r="P27" s="22" t="s">
        <v>47</v>
      </c>
      <c r="Q27" s="21" t="s">
        <v>46</v>
      </c>
      <c r="R27" s="22" t="s">
        <v>47</v>
      </c>
    </row>
    <row r="28" spans="1:22">
      <c r="A28" s="24" t="s">
        <v>34</v>
      </c>
      <c r="D28" s="26">
        <v>1.2</v>
      </c>
      <c r="E28" s="25">
        <f>E19*$D28</f>
        <v>47.692615297643847</v>
      </c>
      <c r="F28" s="25">
        <f t="shared" ref="F28:I28" si="8">F19*$D28</f>
        <v>68.677366028607153</v>
      </c>
      <c r="G28" s="25">
        <f t="shared" si="8"/>
        <v>34.344000000000001</v>
      </c>
      <c r="H28" s="25">
        <f t="shared" si="8"/>
        <v>18.614634146341466</v>
      </c>
      <c r="I28" s="25">
        <f t="shared" si="8"/>
        <v>18.614634146341466</v>
      </c>
      <c r="K28" s="24">
        <f>IF($D$3="Classe B",1.3,1.5)</f>
        <v>1.5</v>
      </c>
      <c r="L28" s="25">
        <f t="shared" ref="L28:L33" si="9">F28*K28</f>
        <v>103.01604904291074</v>
      </c>
      <c r="O28" s="25">
        <v>80.862400000000008</v>
      </c>
      <c r="P28" s="25">
        <v>41.565100000000001</v>
      </c>
      <c r="Q28" s="25">
        <v>73.718999999999994</v>
      </c>
      <c r="R28" s="25">
        <v>40.909500000000001</v>
      </c>
      <c r="S28" s="7">
        <f>O28/$F28</f>
        <v>1.1774243055028821</v>
      </c>
      <c r="T28" s="7">
        <f>P28/$G28</f>
        <v>1.21025797810389</v>
      </c>
      <c r="U28" s="7">
        <f>Q28/$F28</f>
        <v>1.0734104154386581</v>
      </c>
      <c r="V28" s="7">
        <f>R28/$G28</f>
        <v>1.1911687631027255</v>
      </c>
    </row>
    <row r="29" spans="1:22">
      <c r="A29" s="24">
        <v>4</v>
      </c>
      <c r="D29" s="26">
        <v>1.2</v>
      </c>
      <c r="E29" s="25">
        <f t="shared" ref="E29:I33" si="10">E20*$D29</f>
        <v>85.826922543512666</v>
      </c>
      <c r="F29" s="25">
        <f t="shared" si="10"/>
        <v>123.59076846265826</v>
      </c>
      <c r="G29" s="25">
        <f t="shared" si="10"/>
        <v>96.12</v>
      </c>
      <c r="H29" s="25">
        <f t="shared" si="10"/>
        <v>52.09756097560976</v>
      </c>
      <c r="I29" s="25">
        <f t="shared" si="10"/>
        <v>70.712195121951225</v>
      </c>
      <c r="K29" s="24">
        <f>IF($D$3="Classe B",1.3,1.5)</f>
        <v>1.5</v>
      </c>
      <c r="L29" s="25">
        <f t="shared" si="9"/>
        <v>185.38615269398738</v>
      </c>
      <c r="O29" s="25">
        <v>142.2449</v>
      </c>
      <c r="P29" s="25">
        <v>103.3818</v>
      </c>
      <c r="Q29" s="25">
        <v>135.0582</v>
      </c>
      <c r="R29" s="25">
        <v>101.0543</v>
      </c>
      <c r="S29" s="7">
        <f t="shared" ref="S29:S33" si="11">O29/$F29</f>
        <v>1.1509346674462819</v>
      </c>
      <c r="T29" s="7">
        <f t="shared" ref="T29:T33" si="12">P29/$G29</f>
        <v>1.0755493133583021</v>
      </c>
      <c r="U29" s="7">
        <f t="shared" ref="U29:U33" si="13">Q29/$F29</f>
        <v>1.0927855023476654</v>
      </c>
      <c r="V29" s="7">
        <f t="shared" ref="V29:V33" si="14">R29/$G29</f>
        <v>1.0513347898460257</v>
      </c>
    </row>
    <row r="30" spans="1:22">
      <c r="A30" s="24">
        <v>3</v>
      </c>
      <c r="D30" s="26">
        <v>1.2</v>
      </c>
      <c r="E30" s="25">
        <f t="shared" si="10"/>
        <v>113.93666992826563</v>
      </c>
      <c r="F30" s="25">
        <f t="shared" si="10"/>
        <v>164.06880469670253</v>
      </c>
      <c r="G30" s="25">
        <f t="shared" si="10"/>
        <v>143.85599999999999</v>
      </c>
      <c r="H30" s="25">
        <f t="shared" si="10"/>
        <v>77.970731707317057</v>
      </c>
      <c r="I30" s="25">
        <f t="shared" si="10"/>
        <v>148.6829268292683</v>
      </c>
      <c r="J30" s="26"/>
      <c r="K30" s="24">
        <f>IF($D$3="Classe B",1.3,1.5)</f>
        <v>1.5</v>
      </c>
      <c r="L30" s="25">
        <f t="shared" si="9"/>
        <v>246.10320704505381</v>
      </c>
      <c r="O30" s="25">
        <v>183.58419999999998</v>
      </c>
      <c r="P30" s="25">
        <v>152.7818</v>
      </c>
      <c r="Q30" s="25">
        <v>177.20000000000002</v>
      </c>
      <c r="R30" s="25">
        <v>155.08320000000001</v>
      </c>
      <c r="S30" s="7">
        <f t="shared" si="11"/>
        <v>1.1189464099490065</v>
      </c>
      <c r="T30" s="7">
        <f t="shared" si="12"/>
        <v>1.0620467689912134</v>
      </c>
      <c r="U30" s="7">
        <f t="shared" si="13"/>
        <v>1.0800346862255248</v>
      </c>
      <c r="V30" s="7">
        <f t="shared" si="14"/>
        <v>1.0780447113780447</v>
      </c>
    </row>
    <row r="31" spans="1:22">
      <c r="A31" s="24">
        <v>2</v>
      </c>
      <c r="D31" s="26">
        <v>1.2</v>
      </c>
      <c r="E31" s="25">
        <f t="shared" si="10"/>
        <v>133.05129814989763</v>
      </c>
      <c r="F31" s="25">
        <f t="shared" si="10"/>
        <v>191.59386933585265</v>
      </c>
      <c r="G31" s="25">
        <f t="shared" si="10"/>
        <v>177.87599999999998</v>
      </c>
      <c r="H31" s="25">
        <f t="shared" si="10"/>
        <v>96.409756097560972</v>
      </c>
      <c r="I31" s="25">
        <f t="shared" si="10"/>
        <v>245.09268292682927</v>
      </c>
      <c r="K31" s="24">
        <f>IF($D$3="Classe B",1.3,1.5)</f>
        <v>1.5</v>
      </c>
      <c r="L31" s="25">
        <f t="shared" si="9"/>
        <v>287.39080400377895</v>
      </c>
      <c r="O31" s="25">
        <v>209.7636</v>
      </c>
      <c r="P31" s="25">
        <v>191.78399999999999</v>
      </c>
      <c r="Q31" s="25">
        <v>205.2234</v>
      </c>
      <c r="R31" s="25">
        <v>197.3493</v>
      </c>
      <c r="S31" s="7">
        <f t="shared" si="11"/>
        <v>1.0948346141091649</v>
      </c>
      <c r="T31" s="7">
        <f t="shared" si="12"/>
        <v>1.0781893004115228</v>
      </c>
      <c r="U31" s="7">
        <f t="shared" si="13"/>
        <v>1.071137613700236</v>
      </c>
      <c r="V31" s="7">
        <f t="shared" si="14"/>
        <v>1.1094768265533295</v>
      </c>
    </row>
    <row r="32" spans="1:22">
      <c r="A32" s="24" t="s">
        <v>50</v>
      </c>
      <c r="D32" s="26">
        <v>1.2</v>
      </c>
      <c r="E32" s="25">
        <f t="shared" si="10"/>
        <v>138.67424850344182</v>
      </c>
      <c r="F32" s="25">
        <f t="shared" si="10"/>
        <v>179.72182606046064</v>
      </c>
      <c r="G32" s="25">
        <f t="shared" si="10"/>
        <v>185.65200000000002</v>
      </c>
      <c r="H32" s="25">
        <f t="shared" si="10"/>
        <v>100.62439024390244</v>
      </c>
      <c r="I32" s="25">
        <f t="shared" si="10"/>
        <v>345.71707317073174</v>
      </c>
      <c r="K32" s="24">
        <f>IF($D$3="Classe B",1.3,1.5)</f>
        <v>1.5</v>
      </c>
      <c r="L32" s="25">
        <f t="shared" si="9"/>
        <v>269.58273909069095</v>
      </c>
      <c r="O32" s="25">
        <v>188.3989</v>
      </c>
      <c r="P32" s="25">
        <v>210.04040000000001</v>
      </c>
      <c r="Q32" s="25">
        <v>178.22040000000001</v>
      </c>
      <c r="R32" s="25">
        <v>215.7465</v>
      </c>
      <c r="S32" s="7">
        <f t="shared" si="11"/>
        <v>1.0482805796588128</v>
      </c>
      <c r="T32" s="7">
        <f t="shared" si="12"/>
        <v>1.1313662120526575</v>
      </c>
      <c r="U32" s="7">
        <f t="shared" si="13"/>
        <v>0.99164583348960889</v>
      </c>
      <c r="V32" s="7">
        <f t="shared" si="14"/>
        <v>1.1621016740999288</v>
      </c>
    </row>
    <row r="33" spans="1:22">
      <c r="A33" s="24" t="s">
        <v>51</v>
      </c>
      <c r="D33" s="26">
        <v>1.2</v>
      </c>
      <c r="F33" s="25">
        <f t="shared" si="10"/>
        <v>299.53637676743438</v>
      </c>
      <c r="I33" s="25"/>
      <c r="K33" s="24">
        <v>1</v>
      </c>
      <c r="L33" s="25">
        <f t="shared" si="9"/>
        <v>299.53637676743438</v>
      </c>
      <c r="O33" s="25">
        <v>301.40390000000002</v>
      </c>
      <c r="Q33" s="25">
        <v>285.33609999999999</v>
      </c>
      <c r="S33" s="7">
        <f t="shared" si="11"/>
        <v>1.0062347126339704</v>
      </c>
      <c r="T33" s="7"/>
      <c r="U33" s="7">
        <f t="shared" si="13"/>
        <v>0.95259248001634289</v>
      </c>
      <c r="V33" s="7"/>
    </row>
    <row r="35" spans="1:22">
      <c r="A35" s="18" t="s">
        <v>56</v>
      </c>
      <c r="D35" s="16" t="s">
        <v>39</v>
      </c>
      <c r="E35" s="24" t="s">
        <v>58</v>
      </c>
      <c r="G35" s="17" t="s">
        <v>40</v>
      </c>
      <c r="H35" s="19">
        <v>4.0999999999999996</v>
      </c>
      <c r="I35" s="16" t="s">
        <v>41</v>
      </c>
      <c r="K35" s="24" t="s">
        <v>59</v>
      </c>
      <c r="L35" s="29">
        <f>0.611/'Periodo (migl)'!I3</f>
        <v>1.1614596458832223</v>
      </c>
    </row>
    <row r="36" spans="1:22">
      <c r="A36" s="16"/>
      <c r="C36" s="16"/>
      <c r="D36" s="20"/>
      <c r="O36" s="32" t="s">
        <v>74</v>
      </c>
      <c r="P36" s="32"/>
      <c r="Q36" s="32"/>
      <c r="R36" s="32"/>
    </row>
    <row r="37" spans="1:22">
      <c r="A37" s="18" t="s">
        <v>42</v>
      </c>
      <c r="E37" s="16"/>
      <c r="O37" s="32" t="s">
        <v>76</v>
      </c>
      <c r="P37" s="32"/>
      <c r="Q37" s="32" t="s">
        <v>77</v>
      </c>
      <c r="R37" s="32"/>
    </row>
    <row r="38" spans="1:22">
      <c r="A38" s="21" t="s">
        <v>22</v>
      </c>
      <c r="B38" s="21" t="s">
        <v>43</v>
      </c>
      <c r="C38" s="21" t="s">
        <v>44</v>
      </c>
      <c r="D38" s="22" t="s">
        <v>8</v>
      </c>
      <c r="E38" s="21" t="s">
        <v>45</v>
      </c>
      <c r="F38" s="21" t="s">
        <v>46</v>
      </c>
      <c r="G38" s="22" t="s">
        <v>47</v>
      </c>
      <c r="H38" s="22" t="s">
        <v>48</v>
      </c>
      <c r="I38" s="23" t="s">
        <v>49</v>
      </c>
      <c r="O38" s="21" t="s">
        <v>46</v>
      </c>
      <c r="P38" s="22" t="s">
        <v>47</v>
      </c>
      <c r="Q38" s="21" t="s">
        <v>46</v>
      </c>
      <c r="R38" s="22" t="s">
        <v>47</v>
      </c>
    </row>
    <row r="39" spans="1:22">
      <c r="A39" s="24" t="s">
        <v>34</v>
      </c>
      <c r="B39" s="25">
        <f>Periodo!F24*$L$35</f>
        <v>638.33822137741902</v>
      </c>
      <c r="C39" s="26">
        <f t="shared" ref="C39:C43" si="15">C10</f>
        <v>3.2</v>
      </c>
      <c r="D39" s="26">
        <f>'Rigidezze (migl)'!M28</f>
        <v>16.494502270576255</v>
      </c>
      <c r="E39" s="25">
        <f>B39/D39</f>
        <v>38.700059626298618</v>
      </c>
      <c r="F39" s="25">
        <f>E39*C39/2</f>
        <v>61.920095402077791</v>
      </c>
      <c r="G39" s="25">
        <f>ROUND(F39/2,1)</f>
        <v>31</v>
      </c>
      <c r="H39" s="25">
        <f>2*G39/$H$6</f>
        <v>15.121951219512196</v>
      </c>
      <c r="I39" s="25">
        <f>H39</f>
        <v>15.121951219512196</v>
      </c>
      <c r="K39" s="24"/>
      <c r="L39" s="25"/>
      <c r="M39" s="24"/>
      <c r="N39" s="25"/>
      <c r="O39" s="25">
        <v>58.896000000000001</v>
      </c>
      <c r="P39" s="25">
        <v>31.553000000000001</v>
      </c>
      <c r="Q39" s="25">
        <v>73.024000000000001</v>
      </c>
      <c r="R39" s="25">
        <v>37.171999999999997</v>
      </c>
      <c r="S39" s="7">
        <f>O39/$F39</f>
        <v>0.95116132521371544</v>
      </c>
      <c r="T39" s="7">
        <f>P39/$G39</f>
        <v>1.0178387096774193</v>
      </c>
      <c r="U39" s="7">
        <f>Q39/$F39</f>
        <v>1.1793263483497411</v>
      </c>
      <c r="V39" s="7">
        <f>R39/$G39</f>
        <v>1.1990967741935483</v>
      </c>
    </row>
    <row r="40" spans="1:22">
      <c r="A40" s="24">
        <v>4</v>
      </c>
      <c r="B40" s="25">
        <f>Periodo!F25*$L$35</f>
        <v>1124.5252291441359</v>
      </c>
      <c r="C40" s="26">
        <f t="shared" si="15"/>
        <v>3.2</v>
      </c>
      <c r="D40" s="26">
        <f>'Rigidezze (migl)'!M29</f>
        <v>16.260531194452518</v>
      </c>
      <c r="E40" s="25">
        <f>B40/D40</f>
        <v>69.156733915788777</v>
      </c>
      <c r="F40" s="25">
        <f>E40*C40/2</f>
        <v>110.65077426526204</v>
      </c>
      <c r="G40" s="25">
        <f>ROUND((F39+F40)/2,1)</f>
        <v>86.3</v>
      </c>
      <c r="H40" s="25">
        <f>2*G40/$H$6</f>
        <v>42.09756097560976</v>
      </c>
      <c r="I40" s="25">
        <f>I39+H40</f>
        <v>57.219512195121958</v>
      </c>
      <c r="K40" s="24"/>
      <c r="L40" s="25"/>
      <c r="M40" s="24"/>
      <c r="N40" s="25"/>
      <c r="O40" s="25">
        <v>111.71899999999999</v>
      </c>
      <c r="P40" s="25">
        <v>84.114000000000004</v>
      </c>
      <c r="Q40" s="25">
        <v>125.28400000000001</v>
      </c>
      <c r="R40" s="25">
        <v>91.843999999999994</v>
      </c>
      <c r="S40" s="7">
        <f t="shared" ref="S40:S44" si="16">O40/$F40</f>
        <v>1.0096540285581472</v>
      </c>
      <c r="T40" s="7">
        <f t="shared" ref="T40:T44" si="17">P40/$G40</f>
        <v>0.9746697566628042</v>
      </c>
      <c r="U40" s="7">
        <f t="shared" ref="U40:U44" si="18">Q40/$F40</f>
        <v>1.1322469348443769</v>
      </c>
      <c r="V40" s="7">
        <f t="shared" ref="V40:V44" si="19">R40/$G40</f>
        <v>1.0642410196987253</v>
      </c>
    </row>
    <row r="41" spans="1:22">
      <c r="A41" s="24">
        <v>3</v>
      </c>
      <c r="B41" s="25">
        <f>Periodo!F26*$L$35</f>
        <v>1492.8240828537057</v>
      </c>
      <c r="C41" s="26">
        <f t="shared" si="15"/>
        <v>3.2</v>
      </c>
      <c r="D41" s="26">
        <f>'Rigidezze (migl)'!M30</f>
        <v>16.260531194452518</v>
      </c>
      <c r="E41" s="25">
        <f>B41/D41</f>
        <v>91.806599981370908</v>
      </c>
      <c r="F41" s="25">
        <f>E41*C41/2</f>
        <v>146.89055997019346</v>
      </c>
      <c r="G41" s="25">
        <f>ROUND((F40+F41)/2,1)</f>
        <v>128.80000000000001</v>
      </c>
      <c r="H41" s="25">
        <f>2*G41/$H$6</f>
        <v>62.82926829268294</v>
      </c>
      <c r="I41" s="25">
        <f>I40+H41</f>
        <v>120.04878048780489</v>
      </c>
      <c r="K41" s="24"/>
      <c r="L41" s="25"/>
      <c r="M41" s="24"/>
      <c r="N41" s="25"/>
      <c r="O41" s="25">
        <v>146.452</v>
      </c>
      <c r="P41" s="25">
        <v>129.029</v>
      </c>
      <c r="Q41" s="25">
        <v>160.68</v>
      </c>
      <c r="R41" s="25">
        <v>133.923</v>
      </c>
      <c r="S41" s="7">
        <f t="shared" si="16"/>
        <v>0.99701437607506938</v>
      </c>
      <c r="T41" s="7">
        <f t="shared" si="17"/>
        <v>1.0017779503105588</v>
      </c>
      <c r="U41" s="7">
        <f t="shared" si="18"/>
        <v>1.0938756039367312</v>
      </c>
      <c r="V41" s="7">
        <f t="shared" si="19"/>
        <v>1.0397748447204969</v>
      </c>
    </row>
    <row r="42" spans="1:22">
      <c r="A42" s="24">
        <v>2</v>
      </c>
      <c r="B42" s="25">
        <f>Periodo!F27*$L$35</f>
        <v>1743.2347825061283</v>
      </c>
      <c r="C42" s="26">
        <f t="shared" si="15"/>
        <v>3.2</v>
      </c>
      <c r="D42" s="26">
        <f>'Rigidezze (migl)'!M31</f>
        <v>16.260531194452518</v>
      </c>
      <c r="E42" s="25">
        <f>B42/D42</f>
        <v>107.2065089177932</v>
      </c>
      <c r="F42" s="25">
        <f>E42*C42/2</f>
        <v>171.53041426846914</v>
      </c>
      <c r="G42" s="25">
        <f>ROUND((F41+F42)/2,1)</f>
        <v>159.19999999999999</v>
      </c>
      <c r="H42" s="25">
        <f>2*G42/$H$6</f>
        <v>77.658536585365852</v>
      </c>
      <c r="I42" s="25">
        <f>I41+H42</f>
        <v>197.70731707317074</v>
      </c>
      <c r="K42" s="24"/>
      <c r="L42" s="25"/>
      <c r="M42" s="24"/>
      <c r="N42" s="25"/>
      <c r="O42" s="25">
        <v>168.613</v>
      </c>
      <c r="P42" s="25">
        <v>164.44399999999999</v>
      </c>
      <c r="Q42" s="25">
        <v>181.12799999999999</v>
      </c>
      <c r="R42" s="25">
        <v>166.52500000000001</v>
      </c>
      <c r="S42" s="7">
        <f t="shared" si="16"/>
        <v>0.98299185435474445</v>
      </c>
      <c r="T42" s="7">
        <f t="shared" si="17"/>
        <v>1.0329396984924624</v>
      </c>
      <c r="U42" s="7">
        <f t="shared" si="18"/>
        <v>1.0559526762204938</v>
      </c>
      <c r="V42" s="7">
        <f t="shared" si="19"/>
        <v>1.0460113065326635</v>
      </c>
    </row>
    <row r="43" spans="1:22">
      <c r="A43" s="24" t="s">
        <v>50</v>
      </c>
      <c r="B43" s="25">
        <f>Periodo!F28*$L$35</f>
        <v>1851.1343836086799</v>
      </c>
      <c r="C43" s="26">
        <f t="shared" si="15"/>
        <v>3.6</v>
      </c>
      <c r="D43" s="26">
        <f>'Rigidezze (migl)'!M32</f>
        <v>17.857911639633993</v>
      </c>
      <c r="E43" s="25">
        <f>B43/D43</f>
        <v>103.65906277082574</v>
      </c>
      <c r="F43" s="25">
        <f>E43*C43*0.4</f>
        <v>149.26905038998908</v>
      </c>
      <c r="G43" s="25">
        <f>ROUND((F42+F43)/2,1)</f>
        <v>160.4</v>
      </c>
      <c r="H43" s="25">
        <f>2*G43/$H$6</f>
        <v>78.243902439024396</v>
      </c>
      <c r="I43" s="25">
        <f>I42+H43</f>
        <v>275.95121951219517</v>
      </c>
      <c r="K43" s="24"/>
      <c r="L43" s="25"/>
      <c r="M43" s="24"/>
      <c r="N43" s="25"/>
      <c r="O43" s="25">
        <v>154.84700000000001</v>
      </c>
      <c r="P43" s="25">
        <v>184.35</v>
      </c>
      <c r="Q43" s="25">
        <v>155.09299999999999</v>
      </c>
      <c r="R43" s="25">
        <v>173.93899999999999</v>
      </c>
      <c r="S43" s="7">
        <f t="shared" si="16"/>
        <v>1.0373684269809291</v>
      </c>
      <c r="T43" s="7">
        <f t="shared" si="17"/>
        <v>1.1493142144638404</v>
      </c>
      <c r="U43" s="7">
        <f t="shared" si="18"/>
        <v>1.0390164578309764</v>
      </c>
      <c r="V43" s="7">
        <f t="shared" si="19"/>
        <v>1.0844077306733166</v>
      </c>
    </row>
    <row r="44" spans="1:22">
      <c r="A44" s="24" t="s">
        <v>51</v>
      </c>
      <c r="B44" s="24"/>
      <c r="C44" s="24"/>
      <c r="D44" s="25"/>
      <c r="F44" s="25">
        <f>E43*C43*0.6</f>
        <v>223.9035755849836</v>
      </c>
      <c r="I44" s="25"/>
      <c r="J44" s="27"/>
      <c r="L44" s="25"/>
      <c r="M44" s="24"/>
      <c r="N44" s="25"/>
      <c r="O44" s="25">
        <v>254.096</v>
      </c>
      <c r="P44" s="25"/>
      <c r="Q44" s="25">
        <v>250.05</v>
      </c>
      <c r="R44" s="25"/>
      <c r="S44" s="7">
        <f t="shared" si="16"/>
        <v>1.1348456554842141</v>
      </c>
      <c r="T44" s="7"/>
      <c r="U44" s="7">
        <f t="shared" si="18"/>
        <v>1.1167753768411457</v>
      </c>
      <c r="V44" s="7"/>
    </row>
    <row r="45" spans="1:22">
      <c r="A45" s="24"/>
      <c r="B45" s="24"/>
      <c r="C45" s="24"/>
      <c r="D45" s="25"/>
      <c r="F45" s="25"/>
      <c r="I45" s="25"/>
      <c r="J45" s="27"/>
      <c r="L45" s="25"/>
      <c r="M45" s="24"/>
      <c r="N45" s="25"/>
    </row>
    <row r="46" spans="1:22">
      <c r="A46" s="18" t="s">
        <v>52</v>
      </c>
      <c r="B46" s="24"/>
      <c r="C46" s="24"/>
      <c r="D46" s="25"/>
      <c r="F46" s="25"/>
      <c r="I46" s="25"/>
      <c r="J46" s="27"/>
      <c r="K46" s="18" t="s">
        <v>53</v>
      </c>
      <c r="M46" s="24"/>
      <c r="N46" s="25"/>
    </row>
    <row r="47" spans="1:22">
      <c r="A47" s="21" t="s">
        <v>22</v>
      </c>
      <c r="B47" s="24"/>
      <c r="C47" s="24"/>
      <c r="D47" s="25"/>
      <c r="E47" s="21" t="s">
        <v>45</v>
      </c>
      <c r="F47" s="21" t="s">
        <v>46</v>
      </c>
      <c r="G47" s="22" t="s">
        <v>47</v>
      </c>
      <c r="H47" s="22" t="s">
        <v>48</v>
      </c>
      <c r="I47" s="23" t="s">
        <v>49</v>
      </c>
      <c r="J47" s="27"/>
      <c r="K47" s="22" t="s">
        <v>54</v>
      </c>
      <c r="L47" s="21" t="s">
        <v>46</v>
      </c>
      <c r="M47" s="24"/>
      <c r="N47" s="25"/>
    </row>
    <row r="48" spans="1:22">
      <c r="A48" s="24" t="s">
        <v>34</v>
      </c>
      <c r="B48" s="24"/>
      <c r="C48" s="24"/>
      <c r="D48" s="25"/>
      <c r="E48" s="25">
        <f>E39</f>
        <v>38.700059626298618</v>
      </c>
      <c r="F48" s="25">
        <f t="shared" ref="F48:G52" si="20">F39*0.9</f>
        <v>55.728085861870014</v>
      </c>
      <c r="G48" s="25">
        <f t="shared" si="20"/>
        <v>27.900000000000002</v>
      </c>
      <c r="H48" s="25">
        <f>H39</f>
        <v>15.121951219512196</v>
      </c>
      <c r="I48" s="25">
        <f>I39</f>
        <v>15.121951219512196</v>
      </c>
      <c r="J48" s="27"/>
      <c r="K48" s="24">
        <f>IF($D$3="Classe B",1.3,1.5)</f>
        <v>1.5</v>
      </c>
      <c r="L48" s="25">
        <f t="shared" ref="L48:L53" si="21">F48*K48</f>
        <v>83.592128792805028</v>
      </c>
      <c r="M48" s="24"/>
      <c r="N48" s="25"/>
      <c r="O48" s="25"/>
    </row>
    <row r="49" spans="1:22">
      <c r="A49" s="24">
        <v>4</v>
      </c>
      <c r="B49" s="24"/>
      <c r="C49" s="24"/>
      <c r="D49" s="25"/>
      <c r="E49" s="25">
        <f>E40</f>
        <v>69.156733915788777</v>
      </c>
      <c r="F49" s="25">
        <f t="shared" si="20"/>
        <v>99.585696838735842</v>
      </c>
      <c r="G49" s="25">
        <f t="shared" si="20"/>
        <v>77.67</v>
      </c>
      <c r="H49" s="25">
        <f>H40</f>
        <v>42.09756097560976</v>
      </c>
      <c r="I49" s="25">
        <f>I40</f>
        <v>57.219512195121958</v>
      </c>
      <c r="J49" s="27"/>
      <c r="K49" s="24">
        <f>IF($D$3="Classe B",1.3,1.5)</f>
        <v>1.5</v>
      </c>
      <c r="L49" s="25">
        <f t="shared" si="21"/>
        <v>149.37854525810377</v>
      </c>
      <c r="M49" s="24"/>
      <c r="N49" s="25"/>
      <c r="O49" s="25"/>
    </row>
    <row r="50" spans="1:22">
      <c r="A50" s="24">
        <v>3</v>
      </c>
      <c r="B50" s="24"/>
      <c r="C50" s="24"/>
      <c r="D50" s="25"/>
      <c r="E50" s="25">
        <f t="shared" ref="E50:E52" si="22">E41</f>
        <v>91.806599981370908</v>
      </c>
      <c r="F50" s="25">
        <f t="shared" si="20"/>
        <v>132.20150397317411</v>
      </c>
      <c r="G50" s="25">
        <f t="shared" si="20"/>
        <v>115.92000000000002</v>
      </c>
      <c r="H50" s="25">
        <f t="shared" ref="H50:I52" si="23">H41</f>
        <v>62.82926829268294</v>
      </c>
      <c r="I50" s="25">
        <f t="shared" si="23"/>
        <v>120.04878048780489</v>
      </c>
      <c r="J50" s="27"/>
      <c r="K50" s="24">
        <f>IF($D$3="Classe B",1.3,1.5)</f>
        <v>1.5</v>
      </c>
      <c r="L50" s="25">
        <f t="shared" si="21"/>
        <v>198.30225595976117</v>
      </c>
      <c r="M50" s="24"/>
      <c r="N50" s="25"/>
      <c r="O50" s="25"/>
    </row>
    <row r="51" spans="1:22">
      <c r="A51" s="24">
        <v>2</v>
      </c>
      <c r="B51" s="24"/>
      <c r="C51" s="24"/>
      <c r="D51" s="25"/>
      <c r="E51" s="25">
        <f t="shared" si="22"/>
        <v>107.2065089177932</v>
      </c>
      <c r="F51" s="25">
        <f t="shared" si="20"/>
        <v>154.37737284162225</v>
      </c>
      <c r="G51" s="25">
        <f t="shared" si="20"/>
        <v>143.28</v>
      </c>
      <c r="H51" s="25">
        <f t="shared" si="23"/>
        <v>77.658536585365852</v>
      </c>
      <c r="I51" s="25">
        <f t="shared" si="23"/>
        <v>197.70731707317074</v>
      </c>
      <c r="J51" s="27"/>
      <c r="K51" s="24">
        <f>IF($D$3="Classe B",1.3,1.5)</f>
        <v>1.5</v>
      </c>
      <c r="L51" s="25">
        <f t="shared" si="21"/>
        <v>231.56605926243338</v>
      </c>
      <c r="M51" s="24"/>
      <c r="N51" s="25"/>
      <c r="O51" s="25"/>
    </row>
    <row r="52" spans="1:22">
      <c r="A52" s="24" t="s">
        <v>50</v>
      </c>
      <c r="B52" s="24"/>
      <c r="C52" s="24"/>
      <c r="D52" s="25"/>
      <c r="E52" s="25">
        <f t="shared" si="22"/>
        <v>103.65906277082574</v>
      </c>
      <c r="F52" s="25">
        <f t="shared" si="20"/>
        <v>134.34214535099017</v>
      </c>
      <c r="G52" s="25">
        <f t="shared" si="20"/>
        <v>144.36000000000001</v>
      </c>
      <c r="H52" s="25">
        <f t="shared" si="23"/>
        <v>78.243902439024396</v>
      </c>
      <c r="I52" s="25">
        <f t="shared" si="23"/>
        <v>275.95121951219517</v>
      </c>
      <c r="J52" s="27"/>
      <c r="K52" s="24">
        <f>IF($D$3="Classe B",1.3,1.5)</f>
        <v>1.5</v>
      </c>
      <c r="L52" s="25">
        <f t="shared" si="21"/>
        <v>201.51321802648525</v>
      </c>
      <c r="M52" s="24"/>
      <c r="N52" s="25"/>
      <c r="O52" s="25"/>
    </row>
    <row r="53" spans="1:22">
      <c r="A53" s="24" t="s">
        <v>51</v>
      </c>
      <c r="B53" s="24"/>
      <c r="C53" s="24"/>
      <c r="D53" s="25"/>
      <c r="F53" s="25">
        <f>F44</f>
        <v>223.9035755849836</v>
      </c>
      <c r="I53" s="25"/>
      <c r="J53" s="27"/>
      <c r="K53" s="24">
        <v>1</v>
      </c>
      <c r="L53" s="25">
        <f t="shared" si="21"/>
        <v>223.9035755849836</v>
      </c>
      <c r="M53" s="24"/>
      <c r="N53" s="25"/>
    </row>
    <row r="54" spans="1:22">
      <c r="A54" s="24"/>
      <c r="B54" s="24"/>
      <c r="C54" s="24"/>
      <c r="D54" s="25"/>
      <c r="E54" s="25"/>
      <c r="G54" s="26"/>
      <c r="I54" s="25"/>
      <c r="O54" s="32" t="s">
        <v>75</v>
      </c>
      <c r="P54" s="32"/>
      <c r="Q54" s="32"/>
      <c r="R54" s="32"/>
    </row>
    <row r="55" spans="1:22">
      <c r="A55" s="18" t="s">
        <v>55</v>
      </c>
      <c r="B55" s="24"/>
      <c r="C55" s="24"/>
      <c r="D55" s="25"/>
      <c r="E55" s="25"/>
      <c r="G55" s="26"/>
      <c r="I55" s="25"/>
      <c r="K55" s="18" t="s">
        <v>53</v>
      </c>
      <c r="O55" s="32" t="s">
        <v>76</v>
      </c>
      <c r="P55" s="32"/>
      <c r="Q55" s="32" t="s">
        <v>77</v>
      </c>
      <c r="R55" s="32"/>
    </row>
    <row r="56" spans="1:22">
      <c r="A56" s="21" t="s">
        <v>22</v>
      </c>
      <c r="C56" s="24"/>
      <c r="D56" s="17" t="s">
        <v>54</v>
      </c>
      <c r="E56" s="21" t="s">
        <v>45</v>
      </c>
      <c r="F56" s="21" t="s">
        <v>46</v>
      </c>
      <c r="G56" s="22" t="s">
        <v>47</v>
      </c>
      <c r="H56" s="22" t="s">
        <v>48</v>
      </c>
      <c r="I56" s="23" t="s">
        <v>49</v>
      </c>
      <c r="K56" s="22" t="s">
        <v>54</v>
      </c>
      <c r="L56" s="21" t="s">
        <v>46</v>
      </c>
      <c r="O56" s="21" t="s">
        <v>46</v>
      </c>
      <c r="P56" s="22" t="s">
        <v>47</v>
      </c>
      <c r="Q56" s="21" t="s">
        <v>46</v>
      </c>
      <c r="R56" s="22" t="s">
        <v>47</v>
      </c>
    </row>
    <row r="57" spans="1:22">
      <c r="A57" s="24" t="s">
        <v>34</v>
      </c>
      <c r="D57" s="26">
        <v>1.2</v>
      </c>
      <c r="E57" s="25">
        <f>E48*$D57</f>
        <v>46.44007155155834</v>
      </c>
      <c r="F57" s="25">
        <f t="shared" ref="F57:I57" si="24">F48*$D57</f>
        <v>66.873703034244016</v>
      </c>
      <c r="G57" s="25">
        <f t="shared" si="24"/>
        <v>33.480000000000004</v>
      </c>
      <c r="H57" s="25">
        <f t="shared" si="24"/>
        <v>18.146341463414636</v>
      </c>
      <c r="I57" s="25">
        <f t="shared" si="24"/>
        <v>18.146341463414636</v>
      </c>
      <c r="K57" s="24">
        <f>IF($D$3="Classe B",1.3,1.5)</f>
        <v>1.5</v>
      </c>
      <c r="L57" s="25">
        <f t="shared" ref="L57:L62" si="25">F57*K57</f>
        <v>100.31055455136602</v>
      </c>
      <c r="O57" s="25">
        <v>70.629400000000004</v>
      </c>
      <c r="P57" s="25">
        <v>37.837299999999999</v>
      </c>
      <c r="Q57" s="25">
        <v>80.058800000000005</v>
      </c>
      <c r="R57" s="25">
        <v>40.758699999999997</v>
      </c>
      <c r="S57" s="7">
        <f>O57/$F57</f>
        <v>1.0561610438086972</v>
      </c>
      <c r="T57" s="7">
        <f>P57/$G57</f>
        <v>1.1301463560334526</v>
      </c>
      <c r="U57" s="7">
        <f>Q57/$F57</f>
        <v>1.1971641522379028</v>
      </c>
      <c r="V57" s="7">
        <f>R57/$G57</f>
        <v>1.2174044205495815</v>
      </c>
    </row>
    <row r="58" spans="1:22">
      <c r="A58" s="24">
        <v>4</v>
      </c>
      <c r="D58" s="26">
        <v>1.2</v>
      </c>
      <c r="E58" s="25">
        <f t="shared" ref="E58:I62" si="26">E49*$D58</f>
        <v>82.988080698946533</v>
      </c>
      <c r="F58" s="25">
        <f t="shared" si="26"/>
        <v>119.50283620648301</v>
      </c>
      <c r="G58" s="25">
        <f t="shared" si="26"/>
        <v>93.203999999999994</v>
      </c>
      <c r="H58" s="25">
        <f t="shared" si="26"/>
        <v>50.517073170731713</v>
      </c>
      <c r="I58" s="25">
        <f t="shared" si="26"/>
        <v>68.663414634146349</v>
      </c>
      <c r="K58" s="24">
        <f>IF($D$3="Classe B",1.3,1.5)</f>
        <v>1.5</v>
      </c>
      <c r="L58" s="25">
        <f t="shared" si="25"/>
        <v>179.2542543097245</v>
      </c>
      <c r="O58" s="25">
        <v>133.47790000000001</v>
      </c>
      <c r="P58" s="25">
        <v>100.771</v>
      </c>
      <c r="Q58" s="25">
        <v>137.75830000000002</v>
      </c>
      <c r="R58" s="25">
        <v>100.84259999999999</v>
      </c>
      <c r="S58" s="7">
        <f t="shared" ref="S58:S62" si="27">O58/$F58</f>
        <v>1.1169433650040754</v>
      </c>
      <c r="T58" s="7">
        <f t="shared" ref="T58:T62" si="28">P58/$G58</f>
        <v>1.0811875026822884</v>
      </c>
      <c r="U58" s="7">
        <f t="shared" ref="U58:U62" si="29">Q58/$F58</f>
        <v>1.1527617617541253</v>
      </c>
      <c r="V58" s="7">
        <f t="shared" ref="V58:V62" si="30">R58/$G58</f>
        <v>1.0819557100553625</v>
      </c>
    </row>
    <row r="59" spans="1:22">
      <c r="A59" s="24">
        <v>3</v>
      </c>
      <c r="D59" s="26">
        <v>1.2</v>
      </c>
      <c r="E59" s="25">
        <f t="shared" si="26"/>
        <v>110.16791997764508</v>
      </c>
      <c r="F59" s="25">
        <f t="shared" si="26"/>
        <v>158.64180476780894</v>
      </c>
      <c r="G59" s="25">
        <f t="shared" si="26"/>
        <v>139.10400000000001</v>
      </c>
      <c r="H59" s="25">
        <f t="shared" si="26"/>
        <v>75.395121951219522</v>
      </c>
      <c r="I59" s="25">
        <f t="shared" si="26"/>
        <v>144.05853658536586</v>
      </c>
      <c r="J59" s="26"/>
      <c r="K59" s="24">
        <f>IF($D$3="Classe B",1.3,1.5)</f>
        <v>1.5</v>
      </c>
      <c r="L59" s="25">
        <f t="shared" si="25"/>
        <v>237.9627071517134</v>
      </c>
      <c r="O59" s="25">
        <v>174.61519999999999</v>
      </c>
      <c r="P59" s="25">
        <v>154.19919999999999</v>
      </c>
      <c r="Q59" s="25">
        <v>176.68349999999998</v>
      </c>
      <c r="R59" s="25">
        <v>147.2595</v>
      </c>
      <c r="S59" s="7">
        <f t="shared" si="27"/>
        <v>1.10068843616328</v>
      </c>
      <c r="T59" s="7">
        <f t="shared" si="28"/>
        <v>1.1085173682999767</v>
      </c>
      <c r="U59" s="7">
        <f t="shared" si="29"/>
        <v>1.1137259832526314</v>
      </c>
      <c r="V59" s="7">
        <f t="shared" si="30"/>
        <v>1.0586287957211868</v>
      </c>
    </row>
    <row r="60" spans="1:22">
      <c r="A60" s="24">
        <v>2</v>
      </c>
      <c r="D60" s="26">
        <v>1.2</v>
      </c>
      <c r="E60" s="25">
        <f t="shared" si="26"/>
        <v>128.64781070135183</v>
      </c>
      <c r="F60" s="25">
        <f t="shared" si="26"/>
        <v>185.2528474099467</v>
      </c>
      <c r="G60" s="25">
        <f t="shared" si="26"/>
        <v>171.93600000000001</v>
      </c>
      <c r="H60" s="25">
        <f t="shared" si="26"/>
        <v>93.190243902439022</v>
      </c>
      <c r="I60" s="25">
        <f t="shared" si="26"/>
        <v>237.24878048780488</v>
      </c>
      <c r="K60" s="24">
        <f>IF($D$3="Classe B",1.3,1.5)</f>
        <v>1.5</v>
      </c>
      <c r="L60" s="25">
        <f t="shared" si="25"/>
        <v>277.87927111492002</v>
      </c>
      <c r="O60" s="25">
        <v>200.4777</v>
      </c>
      <c r="P60" s="25">
        <v>196.06269999999998</v>
      </c>
      <c r="Q60" s="25">
        <v>199.25790000000001</v>
      </c>
      <c r="R60" s="25">
        <v>183.18540000000002</v>
      </c>
      <c r="S60" s="7">
        <f t="shared" si="27"/>
        <v>1.0821841758597219</v>
      </c>
      <c r="T60" s="7">
        <f t="shared" si="28"/>
        <v>1.1403237251070164</v>
      </c>
      <c r="U60" s="7">
        <f t="shared" si="29"/>
        <v>1.0755996616832642</v>
      </c>
      <c r="V60" s="7">
        <f t="shared" si="30"/>
        <v>1.0654278336125069</v>
      </c>
    </row>
    <row r="61" spans="1:22">
      <c r="A61" s="24" t="s">
        <v>50</v>
      </c>
      <c r="D61" s="26">
        <v>1.2</v>
      </c>
      <c r="E61" s="25">
        <f t="shared" si="26"/>
        <v>124.39087532499089</v>
      </c>
      <c r="F61" s="25">
        <f t="shared" si="26"/>
        <v>161.2105744211882</v>
      </c>
      <c r="G61" s="25">
        <f t="shared" si="26"/>
        <v>173.232</v>
      </c>
      <c r="H61" s="25">
        <f t="shared" si="26"/>
        <v>93.892682926829266</v>
      </c>
      <c r="I61" s="25">
        <f t="shared" si="26"/>
        <v>331.14146341463419</v>
      </c>
      <c r="K61" s="24">
        <f>IF($D$3="Classe B",1.3,1.5)</f>
        <v>1.5</v>
      </c>
      <c r="L61" s="25">
        <f t="shared" si="25"/>
        <v>241.8158616317823</v>
      </c>
      <c r="O61" s="25">
        <v>182.7544</v>
      </c>
      <c r="P61" s="25">
        <v>218.80519999999999</v>
      </c>
      <c r="Q61" s="25">
        <v>171.9675</v>
      </c>
      <c r="R61" s="25">
        <v>191.9144</v>
      </c>
      <c r="S61" s="7">
        <f t="shared" si="27"/>
        <v>1.1336377942710205</v>
      </c>
      <c r="T61" s="7">
        <f t="shared" si="28"/>
        <v>1.2630761060312181</v>
      </c>
      <c r="U61" s="7">
        <f t="shared" si="29"/>
        <v>1.0667259304635168</v>
      </c>
      <c r="V61" s="7">
        <f t="shared" si="30"/>
        <v>1.1078461254271728</v>
      </c>
    </row>
    <row r="62" spans="1:22">
      <c r="A62" s="24" t="s">
        <v>51</v>
      </c>
      <c r="D62" s="26">
        <v>1.2</v>
      </c>
      <c r="F62" s="25">
        <f t="shared" si="26"/>
        <v>268.68429070198033</v>
      </c>
      <c r="I62" s="25"/>
      <c r="K62" s="24">
        <v>1</v>
      </c>
      <c r="L62" s="25">
        <f t="shared" si="25"/>
        <v>268.68429070198033</v>
      </c>
      <c r="O62" s="25">
        <v>300.65699999999998</v>
      </c>
      <c r="P62" s="25"/>
      <c r="Q62" s="25">
        <v>276.74849999999998</v>
      </c>
      <c r="R62" s="25"/>
      <c r="S62" s="7">
        <f t="shared" si="27"/>
        <v>1.118997315453337</v>
      </c>
      <c r="T62" s="7"/>
      <c r="U62" s="7">
        <f t="shared" si="29"/>
        <v>1.0300136985193686</v>
      </c>
      <c r="V62" s="7"/>
    </row>
    <row r="64" spans="1:22">
      <c r="A64" s="18" t="s">
        <v>56</v>
      </c>
      <c r="C64" s="30" t="s">
        <v>70</v>
      </c>
    </row>
    <row r="65" spans="1:22">
      <c r="A65" s="16"/>
      <c r="C65" s="16"/>
      <c r="D65" s="20"/>
      <c r="O65" s="32" t="s">
        <v>74</v>
      </c>
      <c r="P65" s="32"/>
      <c r="Q65" s="32"/>
      <c r="R65" s="32"/>
    </row>
    <row r="66" spans="1:22">
      <c r="A66" s="18" t="s">
        <v>42</v>
      </c>
      <c r="E66" s="16"/>
      <c r="O66" s="32" t="s">
        <v>80</v>
      </c>
      <c r="P66" s="32"/>
      <c r="Q66" s="33"/>
      <c r="R66" s="33"/>
    </row>
    <row r="67" spans="1:22">
      <c r="A67" s="21" t="s">
        <v>22</v>
      </c>
      <c r="B67" s="24"/>
      <c r="C67" s="24" t="s">
        <v>71</v>
      </c>
      <c r="D67" s="25"/>
      <c r="E67" s="21" t="s">
        <v>45</v>
      </c>
      <c r="F67" s="21" t="s">
        <v>46</v>
      </c>
      <c r="G67" s="22" t="s">
        <v>47</v>
      </c>
      <c r="H67" s="22" t="s">
        <v>48</v>
      </c>
      <c r="I67" s="23" t="s">
        <v>49</v>
      </c>
      <c r="O67" s="21" t="s">
        <v>46</v>
      </c>
      <c r="P67" s="22" t="s">
        <v>47</v>
      </c>
      <c r="Q67" s="21"/>
      <c r="R67" s="22"/>
    </row>
    <row r="68" spans="1:22">
      <c r="A68" s="24" t="s">
        <v>34</v>
      </c>
      <c r="B68" s="24"/>
      <c r="C68" s="26">
        <f>'Rigidezze (migl)'!P4</f>
        <v>1.7696030636649172</v>
      </c>
      <c r="D68" s="25"/>
      <c r="E68" s="25">
        <f>E39*$C68</f>
        <v>68.483744078713002</v>
      </c>
      <c r="F68" s="25">
        <f t="shared" ref="F68:I68" si="31">F39*$C68</f>
        <v>109.57399052594081</v>
      </c>
      <c r="G68" s="25">
        <f t="shared" si="31"/>
        <v>54.857694973612432</v>
      </c>
      <c r="H68" s="25">
        <f t="shared" si="31"/>
        <v>26.759851206640214</v>
      </c>
      <c r="I68" s="25">
        <f t="shared" si="31"/>
        <v>26.759851206640214</v>
      </c>
      <c r="K68" s="24"/>
      <c r="L68" s="25"/>
      <c r="M68" s="24"/>
      <c r="N68" s="25"/>
      <c r="O68" s="25">
        <v>124.096</v>
      </c>
      <c r="P68" s="25">
        <v>66.239999999999995</v>
      </c>
      <c r="Q68" s="25"/>
      <c r="R68" s="25"/>
      <c r="S68" s="7">
        <f>O68/$F68</f>
        <v>1.1325315378618177</v>
      </c>
      <c r="T68" s="7">
        <f>P68/$G68</f>
        <v>1.2074878470898689</v>
      </c>
      <c r="U68" s="7"/>
      <c r="V68" s="7"/>
    </row>
    <row r="69" spans="1:22">
      <c r="A69" s="24">
        <v>4</v>
      </c>
      <c r="B69" s="24"/>
      <c r="C69" s="26">
        <f>'Rigidezze (migl)'!P5</f>
        <v>1.7349262507474585</v>
      </c>
      <c r="D69" s="25"/>
      <c r="E69" s="25">
        <f>E40*$C69</f>
        <v>119.98183308645903</v>
      </c>
      <c r="F69" s="25">
        <f t="shared" ref="F69:I72" si="32">F40*$C69</f>
        <v>191.97093293833444</v>
      </c>
      <c r="G69" s="25">
        <f t="shared" si="32"/>
        <v>149.72413543950566</v>
      </c>
      <c r="H69" s="25">
        <f t="shared" si="32"/>
        <v>73.036163629027158</v>
      </c>
      <c r="I69" s="25">
        <f t="shared" si="32"/>
        <v>99.271633762281425</v>
      </c>
      <c r="K69" s="24"/>
      <c r="L69" s="25"/>
      <c r="M69" s="24"/>
      <c r="N69" s="25"/>
      <c r="O69" s="25">
        <v>217.542</v>
      </c>
      <c r="P69" s="25">
        <v>156.20400000000001</v>
      </c>
      <c r="Q69" s="25"/>
      <c r="R69" s="25"/>
      <c r="S69" s="7">
        <f t="shared" ref="S69:S73" si="33">O69/$F69</f>
        <v>1.1332028066451059</v>
      </c>
      <c r="T69" s="7">
        <f t="shared" ref="T69:T73" si="34">P69/$G69</f>
        <v>1.0432786907833738</v>
      </c>
      <c r="U69" s="7"/>
      <c r="V69" s="7"/>
    </row>
    <row r="70" spans="1:22">
      <c r="A70" s="24">
        <v>3</v>
      </c>
      <c r="B70" s="24"/>
      <c r="C70" s="26">
        <f>'Rigidezze (migl)'!P6</f>
        <v>1.7349262507474585</v>
      </c>
      <c r="D70" s="25"/>
      <c r="E70" s="25">
        <f>E41*$C70</f>
        <v>159.27768029955152</v>
      </c>
      <c r="F70" s="25">
        <f t="shared" si="32"/>
        <v>254.84428847928245</v>
      </c>
      <c r="G70" s="25">
        <f t="shared" si="32"/>
        <v>223.45850109627267</v>
      </c>
      <c r="H70" s="25">
        <f t="shared" si="32"/>
        <v>109.00414687623059</v>
      </c>
      <c r="I70" s="25">
        <f t="shared" si="32"/>
        <v>208.275780638512</v>
      </c>
      <c r="K70" s="24"/>
      <c r="L70" s="25"/>
      <c r="M70" s="24"/>
      <c r="N70" s="25"/>
      <c r="O70" s="25">
        <v>281.27100000000002</v>
      </c>
      <c r="P70" s="25">
        <v>232.923</v>
      </c>
      <c r="Q70" s="25"/>
      <c r="R70" s="25"/>
      <c r="S70" s="7">
        <f t="shared" si="33"/>
        <v>1.1036974839750662</v>
      </c>
      <c r="T70" s="7">
        <f t="shared" si="34"/>
        <v>1.0423546155429089</v>
      </c>
      <c r="U70" s="7"/>
      <c r="V70" s="7"/>
    </row>
    <row r="71" spans="1:22">
      <c r="A71" s="24">
        <v>2</v>
      </c>
      <c r="B71" s="24"/>
      <c r="C71" s="26">
        <f>'Rigidezze (migl)'!P7</f>
        <v>1.7349262507474585</v>
      </c>
      <c r="D71" s="25"/>
      <c r="E71" s="25">
        <f>E42*$C71</f>
        <v>185.99538657247095</v>
      </c>
      <c r="F71" s="25">
        <f t="shared" si="32"/>
        <v>297.59261851595352</v>
      </c>
      <c r="G71" s="25">
        <f t="shared" si="32"/>
        <v>276.2002591189954</v>
      </c>
      <c r="H71" s="25">
        <f t="shared" si="32"/>
        <v>134.73183371658311</v>
      </c>
      <c r="I71" s="25">
        <f t="shared" si="32"/>
        <v>343.00761435509509</v>
      </c>
      <c r="K71" s="24"/>
      <c r="L71" s="25"/>
      <c r="M71" s="24"/>
      <c r="N71" s="25"/>
      <c r="O71" s="25">
        <v>324.97500000000002</v>
      </c>
      <c r="P71" s="25">
        <v>289.29899999999998</v>
      </c>
      <c r="Q71" s="25"/>
      <c r="R71" s="25"/>
      <c r="S71" s="7">
        <f t="shared" si="33"/>
        <v>1.0920129727027439</v>
      </c>
      <c r="T71" s="7">
        <f t="shared" si="34"/>
        <v>1.0474247957724081</v>
      </c>
      <c r="U71" s="7"/>
      <c r="V71" s="7"/>
    </row>
    <row r="72" spans="1:22">
      <c r="A72" s="24" t="s">
        <v>50</v>
      </c>
      <c r="B72" s="24"/>
      <c r="C72" s="26">
        <f>'Rigidezze (migl)'!P8</f>
        <v>1.9348901544579973</v>
      </c>
      <c r="D72" s="25"/>
      <c r="E72" s="25">
        <f>E43*$C72</f>
        <v>200.56889997561424</v>
      </c>
      <c r="F72" s="25">
        <f t="shared" si="32"/>
        <v>288.81921596488456</v>
      </c>
      <c r="G72" s="25">
        <f t="shared" si="32"/>
        <v>310.3563807750628</v>
      </c>
      <c r="H72" s="25">
        <f t="shared" si="32"/>
        <v>151.39335647564039</v>
      </c>
      <c r="I72" s="25">
        <f t="shared" si="32"/>
        <v>533.93529774482397</v>
      </c>
      <c r="K72" s="24"/>
      <c r="L72" s="25"/>
      <c r="M72" s="24"/>
      <c r="N72" s="25"/>
      <c r="O72" s="25">
        <v>225.87299999999999</v>
      </c>
      <c r="P72" s="25">
        <v>295.21300000000002</v>
      </c>
      <c r="Q72" s="25"/>
      <c r="R72" s="25"/>
      <c r="S72" s="7">
        <f t="shared" si="33"/>
        <v>0.78205668984110199</v>
      </c>
      <c r="T72" s="7">
        <f t="shared" si="34"/>
        <v>0.95120647838061279</v>
      </c>
      <c r="U72" s="7"/>
      <c r="V72" s="7"/>
    </row>
    <row r="73" spans="1:22">
      <c r="A73" s="24" t="s">
        <v>51</v>
      </c>
      <c r="B73" s="24"/>
      <c r="C73" s="26">
        <f>C72</f>
        <v>1.9348901544579973</v>
      </c>
      <c r="D73" s="25"/>
      <c r="F73" s="25">
        <f>F44*$C73</f>
        <v>433.22882394732676</v>
      </c>
      <c r="I73" s="25"/>
      <c r="J73" s="27"/>
      <c r="L73" s="25"/>
      <c r="M73" s="24"/>
      <c r="N73" s="25"/>
      <c r="O73" s="25">
        <v>446.16699999999997</v>
      </c>
      <c r="P73" s="25"/>
      <c r="Q73" s="25"/>
      <c r="R73" s="25"/>
      <c r="S73" s="7">
        <f t="shared" si="33"/>
        <v>1.0298645319459314</v>
      </c>
      <c r="T73" s="7"/>
      <c r="U73" s="7"/>
      <c r="V73" s="7"/>
    </row>
    <row r="74" spans="1:22">
      <c r="A74" s="24"/>
      <c r="B74" s="24"/>
      <c r="C74" s="24"/>
      <c r="D74" s="25"/>
      <c r="F74" s="25"/>
      <c r="I74" s="25"/>
      <c r="J74" s="27"/>
      <c r="L74" s="25"/>
      <c r="M74" s="24"/>
      <c r="N74" s="25"/>
    </row>
    <row r="75" spans="1:22">
      <c r="A75" s="18" t="s">
        <v>52</v>
      </c>
      <c r="B75" s="24"/>
      <c r="C75" s="24"/>
      <c r="D75" s="25"/>
      <c r="F75" s="25"/>
      <c r="I75" s="25"/>
      <c r="J75" s="27"/>
      <c r="K75" s="18" t="s">
        <v>53</v>
      </c>
      <c r="M75" s="24"/>
      <c r="N75" s="25"/>
    </row>
    <row r="76" spans="1:22">
      <c r="A76" s="21" t="s">
        <v>22</v>
      </c>
      <c r="B76" s="24"/>
      <c r="C76" s="24" t="s">
        <v>71</v>
      </c>
      <c r="D76" s="25"/>
      <c r="E76" s="21" t="s">
        <v>45</v>
      </c>
      <c r="F76" s="21" t="s">
        <v>46</v>
      </c>
      <c r="G76" s="22" t="s">
        <v>47</v>
      </c>
      <c r="H76" s="22" t="s">
        <v>48</v>
      </c>
      <c r="I76" s="23" t="s">
        <v>49</v>
      </c>
      <c r="J76" s="27"/>
      <c r="K76" s="22" t="s">
        <v>54</v>
      </c>
      <c r="L76" s="21" t="s">
        <v>46</v>
      </c>
      <c r="M76" s="24"/>
      <c r="N76" s="25"/>
    </row>
    <row r="77" spans="1:22">
      <c r="A77" s="24" t="s">
        <v>34</v>
      </c>
      <c r="B77" s="24"/>
      <c r="C77" s="26">
        <f>'Rigidezze (migl)'!P4</f>
        <v>1.7696030636649172</v>
      </c>
      <c r="D77" s="25"/>
      <c r="E77" s="25">
        <f>E48*$C77</f>
        <v>68.483744078713002</v>
      </c>
      <c r="F77" s="25">
        <f t="shared" ref="F77:I77" si="35">F48*$C77</f>
        <v>98.61659147334673</v>
      </c>
      <c r="G77" s="25">
        <f t="shared" si="35"/>
        <v>49.371925476251192</v>
      </c>
      <c r="H77" s="25">
        <f t="shared" si="35"/>
        <v>26.759851206640214</v>
      </c>
      <c r="I77" s="25">
        <f t="shared" si="35"/>
        <v>26.759851206640214</v>
      </c>
      <c r="J77" s="27"/>
      <c r="K77" s="24">
        <f>IF($D$3="Classe B",1.3,1.5)</f>
        <v>1.5</v>
      </c>
      <c r="L77" s="25">
        <f t="shared" ref="L77:L82" si="36">F77*K77</f>
        <v>147.9248872100201</v>
      </c>
      <c r="M77" s="24"/>
      <c r="N77" s="25"/>
      <c r="O77" s="25"/>
    </row>
    <row r="78" spans="1:22">
      <c r="A78" s="24">
        <v>4</v>
      </c>
      <c r="B78" s="24"/>
      <c r="C78" s="26">
        <f>'Rigidezze (migl)'!P5</f>
        <v>1.7349262507474585</v>
      </c>
      <c r="D78" s="25"/>
      <c r="E78" s="25">
        <f>E49*$C78</f>
        <v>119.98183308645903</v>
      </c>
      <c r="F78" s="25">
        <f t="shared" ref="F78:I81" si="37">F49*$C78</f>
        <v>172.77383964450101</v>
      </c>
      <c r="G78" s="25">
        <f t="shared" si="37"/>
        <v>134.75172189555511</v>
      </c>
      <c r="H78" s="25">
        <f t="shared" si="37"/>
        <v>73.036163629027158</v>
      </c>
      <c r="I78" s="25">
        <f t="shared" si="37"/>
        <v>99.271633762281425</v>
      </c>
      <c r="J78" s="27"/>
      <c r="K78" s="24">
        <f>IF($D$3="Classe B",1.3,1.5)</f>
        <v>1.5</v>
      </c>
      <c r="L78" s="25">
        <f t="shared" si="36"/>
        <v>259.16075946675153</v>
      </c>
      <c r="M78" s="24"/>
      <c r="N78" s="25"/>
      <c r="O78" s="25"/>
    </row>
    <row r="79" spans="1:22">
      <c r="A79" s="24">
        <v>3</v>
      </c>
      <c r="B79" s="24"/>
      <c r="C79" s="26">
        <f>'Rigidezze (migl)'!P6</f>
        <v>1.7349262507474585</v>
      </c>
      <c r="D79" s="25"/>
      <c r="E79" s="25">
        <f>E50*$C79</f>
        <v>159.27768029955152</v>
      </c>
      <c r="F79" s="25">
        <f t="shared" si="37"/>
        <v>229.3598596313542</v>
      </c>
      <c r="G79" s="25">
        <f t="shared" si="37"/>
        <v>201.11265098664543</v>
      </c>
      <c r="H79" s="25">
        <f t="shared" si="37"/>
        <v>109.00414687623059</v>
      </c>
      <c r="I79" s="25">
        <f t="shared" si="37"/>
        <v>208.275780638512</v>
      </c>
      <c r="J79" s="27"/>
      <c r="K79" s="24">
        <f>IF($D$3="Classe B",1.3,1.5)</f>
        <v>1.5</v>
      </c>
      <c r="L79" s="25">
        <f t="shared" si="36"/>
        <v>344.0397894470313</v>
      </c>
      <c r="M79" s="24"/>
      <c r="N79" s="25"/>
      <c r="O79" s="25"/>
    </row>
    <row r="80" spans="1:22">
      <c r="A80" s="24">
        <v>2</v>
      </c>
      <c r="B80" s="24"/>
      <c r="C80" s="26">
        <f>'Rigidezze (migl)'!P7</f>
        <v>1.7349262507474585</v>
      </c>
      <c r="D80" s="25"/>
      <c r="E80" s="25">
        <f>E51*$C80</f>
        <v>185.99538657247095</v>
      </c>
      <c r="F80" s="25">
        <f t="shared" si="37"/>
        <v>267.83335666435823</v>
      </c>
      <c r="G80" s="25">
        <f t="shared" si="37"/>
        <v>248.58023320709586</v>
      </c>
      <c r="H80" s="25">
        <f t="shared" si="37"/>
        <v>134.73183371658311</v>
      </c>
      <c r="I80" s="25">
        <f t="shared" si="37"/>
        <v>343.00761435509509</v>
      </c>
      <c r="J80" s="27"/>
      <c r="K80" s="24">
        <f>IF($D$3="Classe B",1.3,1.5)</f>
        <v>1.5</v>
      </c>
      <c r="L80" s="25">
        <f t="shared" si="36"/>
        <v>401.75003499653735</v>
      </c>
      <c r="M80" s="24"/>
      <c r="N80" s="25"/>
      <c r="O80" s="25"/>
    </row>
    <row r="81" spans="1:20">
      <c r="A81" s="24" t="s">
        <v>50</v>
      </c>
      <c r="B81" s="24"/>
      <c r="C81" s="26">
        <f>'Rigidezze (migl)'!P8</f>
        <v>1.9348901544579973</v>
      </c>
      <c r="D81" s="25"/>
      <c r="E81" s="25">
        <f>E52*$C81</f>
        <v>200.56889997561424</v>
      </c>
      <c r="F81" s="25">
        <f t="shared" si="37"/>
        <v>259.93729436839607</v>
      </c>
      <c r="G81" s="25">
        <f t="shared" si="37"/>
        <v>279.32074269755651</v>
      </c>
      <c r="H81" s="25">
        <f t="shared" si="37"/>
        <v>151.39335647564039</v>
      </c>
      <c r="I81" s="25">
        <f t="shared" si="37"/>
        <v>533.93529774482397</v>
      </c>
      <c r="J81" s="27"/>
      <c r="K81" s="24">
        <f>IF($D$3="Classe B",1.3,1.5)</f>
        <v>1.5</v>
      </c>
      <c r="L81" s="25">
        <f t="shared" si="36"/>
        <v>389.90594155259407</v>
      </c>
      <c r="M81" s="24"/>
      <c r="N81" s="25"/>
      <c r="O81" s="25"/>
    </row>
    <row r="82" spans="1:20">
      <c r="A82" s="24" t="s">
        <v>51</v>
      </c>
      <c r="B82" s="24"/>
      <c r="C82" s="26">
        <f>C81</f>
        <v>1.9348901544579973</v>
      </c>
      <c r="D82" s="25"/>
      <c r="F82" s="25">
        <f>F53*$C82</f>
        <v>433.22882394732676</v>
      </c>
      <c r="I82" s="25"/>
      <c r="J82" s="27"/>
      <c r="K82" s="24">
        <v>1</v>
      </c>
      <c r="L82" s="25">
        <f t="shared" si="36"/>
        <v>433.22882394732676</v>
      </c>
      <c r="M82" s="24"/>
      <c r="N82" s="25"/>
    </row>
    <row r="83" spans="1:20">
      <c r="A83" s="24"/>
      <c r="B83" s="24"/>
      <c r="C83" s="24"/>
      <c r="D83" s="25"/>
      <c r="E83" s="25"/>
      <c r="G83" s="26"/>
      <c r="I83" s="25"/>
      <c r="O83" s="32" t="s">
        <v>75</v>
      </c>
      <c r="P83" s="32"/>
      <c r="Q83" s="32"/>
      <c r="R83" s="32"/>
    </row>
    <row r="84" spans="1:20">
      <c r="A84" s="18" t="s">
        <v>55</v>
      </c>
      <c r="B84" s="24"/>
      <c r="C84" s="24"/>
      <c r="D84" s="25"/>
      <c r="E84" s="25"/>
      <c r="G84" s="26"/>
      <c r="I84" s="25"/>
      <c r="K84" s="18" t="s">
        <v>53</v>
      </c>
      <c r="O84" s="32" t="s">
        <v>80</v>
      </c>
      <c r="P84" s="32"/>
      <c r="Q84" s="33"/>
      <c r="R84" s="33"/>
    </row>
    <row r="85" spans="1:20">
      <c r="A85" s="21" t="s">
        <v>22</v>
      </c>
      <c r="C85" s="24" t="s">
        <v>71</v>
      </c>
      <c r="D85" s="17" t="s">
        <v>54</v>
      </c>
      <c r="E85" s="21" t="s">
        <v>45</v>
      </c>
      <c r="F85" s="21" t="s">
        <v>46</v>
      </c>
      <c r="G85" s="22" t="s">
        <v>47</v>
      </c>
      <c r="H85" s="22" t="s">
        <v>48</v>
      </c>
      <c r="I85" s="23" t="s">
        <v>49</v>
      </c>
      <c r="K85" s="22" t="s">
        <v>54</v>
      </c>
      <c r="L85" s="21" t="s">
        <v>46</v>
      </c>
      <c r="O85" s="21" t="s">
        <v>46</v>
      </c>
      <c r="P85" s="22" t="s">
        <v>47</v>
      </c>
      <c r="Q85" s="21"/>
      <c r="R85" s="22"/>
    </row>
    <row r="86" spans="1:20">
      <c r="A86" s="24" t="s">
        <v>34</v>
      </c>
      <c r="C86" s="26">
        <f>C77</f>
        <v>1.7696030636649172</v>
      </c>
      <c r="D86" s="26">
        <v>1.2</v>
      </c>
      <c r="E86" s="25">
        <f>E77*$D86</f>
        <v>82.180492894455597</v>
      </c>
      <c r="F86" s="25">
        <f t="shared" ref="F86:I86" si="38">F77*$D86</f>
        <v>118.33990976801607</v>
      </c>
      <c r="G86" s="25">
        <f t="shared" si="38"/>
        <v>59.246310571501425</v>
      </c>
      <c r="H86" s="25">
        <f t="shared" si="38"/>
        <v>32.111821447968254</v>
      </c>
      <c r="I86" s="25">
        <f t="shared" si="38"/>
        <v>32.111821447968254</v>
      </c>
      <c r="K86" s="24">
        <f>IF($D$3="Classe B",1.3,1.5)</f>
        <v>1.5</v>
      </c>
      <c r="L86" s="25">
        <f t="shared" ref="L86:L91" si="39">F86*K86</f>
        <v>177.50986465202411</v>
      </c>
      <c r="O86" s="25">
        <v>153.1157</v>
      </c>
      <c r="P86" s="25">
        <v>81.738599999999991</v>
      </c>
      <c r="Q86" s="25"/>
      <c r="R86" s="25"/>
      <c r="S86" s="7">
        <f>O86/$F86</f>
        <v>1.2938635858363892</v>
      </c>
      <c r="T86" s="7">
        <f>P86/$G86</f>
        <v>1.3796403389769518</v>
      </c>
    </row>
    <row r="87" spans="1:20">
      <c r="A87" s="24">
        <v>4</v>
      </c>
      <c r="C87" s="26">
        <f t="shared" ref="C87:C91" si="40">C78</f>
        <v>1.7349262507474585</v>
      </c>
      <c r="D87" s="26">
        <v>1.2</v>
      </c>
      <c r="E87" s="25">
        <f t="shared" ref="E87:I87" si="41">E78*$D87</f>
        <v>143.97819970375085</v>
      </c>
      <c r="F87" s="25">
        <f t="shared" si="41"/>
        <v>207.3286075734012</v>
      </c>
      <c r="G87" s="25">
        <f t="shared" si="41"/>
        <v>161.70206627466612</v>
      </c>
      <c r="H87" s="25">
        <f t="shared" si="41"/>
        <v>87.643396354832589</v>
      </c>
      <c r="I87" s="25">
        <f t="shared" si="41"/>
        <v>119.1259605147377</v>
      </c>
      <c r="K87" s="24">
        <f>IF($D$3="Classe B",1.3,1.5)</f>
        <v>1.5</v>
      </c>
      <c r="L87" s="25">
        <f t="shared" si="39"/>
        <v>310.9929113601018</v>
      </c>
      <c r="O87" s="25">
        <v>267.30020000000002</v>
      </c>
      <c r="P87" s="25">
        <v>192.25880000000001</v>
      </c>
      <c r="Q87" s="25"/>
      <c r="R87" s="25"/>
      <c r="S87" s="7">
        <f t="shared" ref="S87:S91" si="42">O87/$F87</f>
        <v>1.2892586465925446</v>
      </c>
      <c r="T87" s="7">
        <f t="shared" ref="T87:T91" si="43">P87/$G87</f>
        <v>1.1889693460900519</v>
      </c>
    </row>
    <row r="88" spans="1:20">
      <c r="A88" s="24">
        <v>3</v>
      </c>
      <c r="C88" s="26">
        <f t="shared" si="40"/>
        <v>1.7349262507474585</v>
      </c>
      <c r="D88" s="26">
        <v>1.2</v>
      </c>
      <c r="E88" s="25">
        <f t="shared" ref="E88:I88" si="44">E79*$D88</f>
        <v>191.13321635946181</v>
      </c>
      <c r="F88" s="25">
        <f t="shared" si="44"/>
        <v>275.23183155762501</v>
      </c>
      <c r="G88" s="25">
        <f t="shared" si="44"/>
        <v>241.3351811839745</v>
      </c>
      <c r="H88" s="25">
        <f t="shared" si="44"/>
        <v>130.80497625147672</v>
      </c>
      <c r="I88" s="25">
        <f t="shared" si="44"/>
        <v>249.93093676621439</v>
      </c>
      <c r="J88" s="26"/>
      <c r="K88" s="24">
        <f>IF($D$3="Classe B",1.3,1.5)</f>
        <v>1.5</v>
      </c>
      <c r="L88" s="25">
        <f t="shared" si="39"/>
        <v>412.84774733643752</v>
      </c>
      <c r="O88" s="25">
        <v>345.09400000000005</v>
      </c>
      <c r="P88" s="25">
        <v>286.19229999999999</v>
      </c>
      <c r="Q88" s="25"/>
      <c r="R88" s="25"/>
      <c r="S88" s="7">
        <f t="shared" si="42"/>
        <v>1.2538302639160692</v>
      </c>
      <c r="T88" s="7">
        <f t="shared" si="43"/>
        <v>1.1858706161114159</v>
      </c>
    </row>
    <row r="89" spans="1:20">
      <c r="A89" s="24">
        <v>2</v>
      </c>
      <c r="C89" s="26">
        <f t="shared" si="40"/>
        <v>1.7349262507474585</v>
      </c>
      <c r="D89" s="26">
        <v>1.2</v>
      </c>
      <c r="E89" s="25">
        <f t="shared" ref="E89:I89" si="45">E80*$D89</f>
        <v>223.19446388696514</v>
      </c>
      <c r="F89" s="25">
        <f t="shared" si="45"/>
        <v>321.40002799722987</v>
      </c>
      <c r="G89" s="25">
        <f t="shared" si="45"/>
        <v>298.29627984851504</v>
      </c>
      <c r="H89" s="25">
        <f t="shared" si="45"/>
        <v>161.67820045989973</v>
      </c>
      <c r="I89" s="25">
        <f t="shared" si="45"/>
        <v>411.60913722611411</v>
      </c>
      <c r="K89" s="24">
        <f>IF($D$3="Classe B",1.3,1.5)</f>
        <v>1.5</v>
      </c>
      <c r="L89" s="25">
        <f t="shared" si="39"/>
        <v>482.10004199584478</v>
      </c>
      <c r="O89" s="25">
        <v>398.48030000000006</v>
      </c>
      <c r="P89" s="25">
        <v>355.14029999999997</v>
      </c>
      <c r="Q89" s="25"/>
      <c r="R89" s="25"/>
      <c r="S89" s="7">
        <f t="shared" si="42"/>
        <v>1.2398265877046986</v>
      </c>
      <c r="T89" s="7">
        <f t="shared" si="43"/>
        <v>1.1905622831781617</v>
      </c>
    </row>
    <row r="90" spans="1:20">
      <c r="A90" s="24" t="s">
        <v>50</v>
      </c>
      <c r="C90" s="26">
        <f t="shared" si="40"/>
        <v>1.9348901544579973</v>
      </c>
      <c r="D90" s="26">
        <v>1.2</v>
      </c>
      <c r="E90" s="25">
        <f t="shared" ref="E90:I90" si="46">E81*$D90</f>
        <v>240.68267997073707</v>
      </c>
      <c r="F90" s="25">
        <f t="shared" si="46"/>
        <v>311.92475324207527</v>
      </c>
      <c r="G90" s="25">
        <f t="shared" si="46"/>
        <v>335.1848912370678</v>
      </c>
      <c r="H90" s="25">
        <f t="shared" si="46"/>
        <v>181.67202777076847</v>
      </c>
      <c r="I90" s="25">
        <f t="shared" si="46"/>
        <v>640.72235729378872</v>
      </c>
      <c r="K90" s="24">
        <f>IF($D$3="Classe B",1.3,1.5)</f>
        <v>1.5</v>
      </c>
      <c r="L90" s="25">
        <f t="shared" si="39"/>
        <v>467.88712986311293</v>
      </c>
      <c r="O90" s="25">
        <v>278.29849999999999</v>
      </c>
      <c r="P90" s="25">
        <v>362.76470000000006</v>
      </c>
      <c r="Q90" s="25"/>
      <c r="R90" s="25"/>
      <c r="S90" s="7">
        <f t="shared" si="42"/>
        <v>0.89219754799011097</v>
      </c>
      <c r="T90" s="7">
        <f t="shared" si="43"/>
        <v>1.0822823745460106</v>
      </c>
    </row>
    <row r="91" spans="1:20">
      <c r="A91" s="24" t="s">
        <v>51</v>
      </c>
      <c r="C91" s="26">
        <f t="shared" si="40"/>
        <v>1.9348901544579973</v>
      </c>
      <c r="D91" s="26">
        <v>1.2</v>
      </c>
      <c r="F91" s="25">
        <f t="shared" ref="F91" si="47">F82*$D91</f>
        <v>519.87458873679213</v>
      </c>
      <c r="I91" s="25"/>
      <c r="K91" s="24">
        <v>1</v>
      </c>
      <c r="L91" s="25">
        <f t="shared" si="39"/>
        <v>519.87458873679213</v>
      </c>
      <c r="O91" s="25">
        <v>549.08100000000002</v>
      </c>
      <c r="P91" s="25"/>
      <c r="Q91" s="25"/>
      <c r="R91" s="25"/>
      <c r="S91" s="7">
        <f t="shared" si="42"/>
        <v>1.0561797246797051</v>
      </c>
      <c r="T91" s="7"/>
    </row>
  </sheetData>
  <pageMargins left="0.7" right="0.7" top="0.75" bottom="0.75" header="0.3" footer="0.3"/>
  <pageSetup paperSize="9" orientation="portrait" r:id="rId1"/>
  <ignoredErrors>
    <ignoredError sqref="T10:T90 U28:U43 U57:U62 U10:U14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7</vt:i4>
      </vt:variant>
    </vt:vector>
  </HeadingPairs>
  <TitlesOfParts>
    <vt:vector size="7" baseType="lpstr">
      <vt:lpstr>Rigidezze</vt:lpstr>
      <vt:lpstr>Periodo</vt:lpstr>
      <vt:lpstr>Car.Soll.</vt:lpstr>
      <vt:lpstr>SLD</vt:lpstr>
      <vt:lpstr>Rigidezze (migl)</vt:lpstr>
      <vt:lpstr>Periodo (migl)</vt:lpstr>
      <vt:lpstr>Car.Soll. (migl)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Aurelio</dc:creator>
  <cp:lastModifiedBy>Aurelio Ghersi</cp:lastModifiedBy>
  <dcterms:created xsi:type="dcterms:W3CDTF">2017-08-23T13:12:08Z</dcterms:created>
  <dcterms:modified xsi:type="dcterms:W3CDTF">2017-09-06T07:46:57Z</dcterms:modified>
</cp:coreProperties>
</file>